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75" yWindow="-15" windowWidth="19320" windowHeight="12120" tabRatio="583" activeTab="1"/>
  </bookViews>
  <sheets>
    <sheet name="Am Quals" sheetId="27" r:id="rId1"/>
    <sheet name="Am Elims" sheetId="36" r:id="rId2"/>
    <sheet name="Junior-Women Quals" sheetId="39" r:id="rId3"/>
    <sheet name="Junior-Women Elims" sheetId="40" r:id="rId4"/>
  </sheets>
  <definedNames>
    <definedName name="_xlnm.Print_Area" localSheetId="1">'Am Elims'!$A$41:$S$106</definedName>
    <definedName name="_xlnm.Print_Area" localSheetId="0">'Am Quals'!$A$1:$AS$75</definedName>
    <definedName name="_xlnm.Print_Area" localSheetId="3">'Junior-Women Elims'!$A$41:$S$106</definedName>
    <definedName name="_xlnm.Print_Area" localSheetId="2">'Junior-Women Quals'!$A$1:$AS$75</definedName>
    <definedName name="_xlnm.Print_Titles" localSheetId="1">'Am Elims'!$1:$6</definedName>
    <definedName name="_xlnm.Print_Titles" localSheetId="0">'Am Quals'!$1:$11</definedName>
    <definedName name="_xlnm.Print_Titles" localSheetId="3">'Junior-Women Elims'!$1:$6</definedName>
    <definedName name="_xlnm.Print_Titles" localSheetId="2">'Junior-Women Quals'!$1:$11</definedName>
  </definedNames>
  <calcPr calcId="145621"/>
</workbook>
</file>

<file path=xl/calcChain.xml><?xml version="1.0" encoding="utf-8"?>
<calcChain xmlns="http://schemas.openxmlformats.org/spreadsheetml/2006/main">
  <c r="O85" i="40" l="1" a="1"/>
  <c r="O86" i="40" s="1"/>
  <c r="G85" i="40" a="1"/>
  <c r="G86" i="40"/>
  <c r="R81" i="40"/>
  <c r="J81" i="40"/>
  <c r="O80" i="40" a="1"/>
  <c r="O80" i="40"/>
  <c r="O81" i="40"/>
  <c r="G80" i="40" a="1"/>
  <c r="R74" i="40"/>
  <c r="J74" i="40"/>
  <c r="O73" i="40" a="1"/>
  <c r="O73" i="40" s="1"/>
  <c r="G73" i="40" a="1"/>
  <c r="G73" i="40"/>
  <c r="G76" i="40"/>
  <c r="R69" i="40"/>
  <c r="J69" i="40"/>
  <c r="R67" i="40"/>
  <c r="J67" i="40"/>
  <c r="R65" i="40"/>
  <c r="J65" i="40"/>
  <c r="R63" i="40"/>
  <c r="J63" i="40"/>
  <c r="O62" i="40" a="1"/>
  <c r="O62" i="40" s="1"/>
  <c r="O63" i="40"/>
  <c r="O64" i="40"/>
  <c r="O65" i="40"/>
  <c r="O68" i="40"/>
  <c r="O69" i="40"/>
  <c r="G62" i="40" a="1"/>
  <c r="G62" i="40" s="1"/>
  <c r="G63" i="40"/>
  <c r="G64" i="40"/>
  <c r="G65" i="40"/>
  <c r="G67" i="40"/>
  <c r="G68" i="40"/>
  <c r="G69" i="40"/>
  <c r="R58" i="40"/>
  <c r="J58" i="40"/>
  <c r="R56" i="40"/>
  <c r="J56" i="40"/>
  <c r="R54" i="40"/>
  <c r="J54" i="40"/>
  <c r="R52" i="40"/>
  <c r="J52" i="40"/>
  <c r="R50" i="40"/>
  <c r="J50" i="40"/>
  <c r="R48" i="40"/>
  <c r="J48" i="40"/>
  <c r="R46" i="40"/>
  <c r="J46" i="40"/>
  <c r="R44" i="40"/>
  <c r="J44" i="40"/>
  <c r="O43" i="40" a="1"/>
  <c r="O58" i="40"/>
  <c r="G43" i="40" a="1"/>
  <c r="G58" i="40"/>
  <c r="R39" i="40"/>
  <c r="J39" i="40"/>
  <c r="R37" i="40"/>
  <c r="J37" i="40"/>
  <c r="R35" i="40"/>
  <c r="J35" i="40"/>
  <c r="R33" i="40"/>
  <c r="J33" i="40"/>
  <c r="R31" i="40"/>
  <c r="J31" i="40"/>
  <c r="R29" i="40"/>
  <c r="J29" i="40"/>
  <c r="R27" i="40"/>
  <c r="J27" i="40"/>
  <c r="R25" i="40"/>
  <c r="J25" i="40"/>
  <c r="R23" i="40"/>
  <c r="J23" i="40"/>
  <c r="R21" i="40"/>
  <c r="J21" i="40"/>
  <c r="R19" i="40"/>
  <c r="J19" i="40"/>
  <c r="R17" i="40"/>
  <c r="J17" i="40"/>
  <c r="R15" i="40"/>
  <c r="J15" i="40"/>
  <c r="R13" i="40"/>
  <c r="J13" i="40"/>
  <c r="R11" i="40"/>
  <c r="J11" i="40"/>
  <c r="R9" i="40"/>
  <c r="J9" i="40"/>
  <c r="O8" i="40" a="1"/>
  <c r="O9" i="40" s="1"/>
  <c r="O11" i="40"/>
  <c r="O13" i="40"/>
  <c r="O14" i="40"/>
  <c r="O19" i="40"/>
  <c r="O22" i="40"/>
  <c r="O25" i="40"/>
  <c r="O29" i="40"/>
  <c r="Q29" i="40" s="1"/>
  <c r="O33" i="40"/>
  <c r="O34" i="40"/>
  <c r="O39" i="40"/>
  <c r="G8" i="40" a="1"/>
  <c r="I8" i="40"/>
  <c r="Q8" i="40"/>
  <c r="I10" i="40"/>
  <c r="Q10" i="40"/>
  <c r="I12" i="40"/>
  <c r="Q12" i="40"/>
  <c r="I14" i="40"/>
  <c r="Q14" i="40"/>
  <c r="I16" i="40"/>
  <c r="Q16" i="40"/>
  <c r="I18" i="40"/>
  <c r="Q18" i="40"/>
  <c r="I20" i="40"/>
  <c r="Q20" i="40"/>
  <c r="I22" i="40"/>
  <c r="Q22" i="40"/>
  <c r="I24" i="40"/>
  <c r="Q24" i="40"/>
  <c r="I26" i="40"/>
  <c r="Q26" i="40"/>
  <c r="I28" i="40"/>
  <c r="Q28" i="40"/>
  <c r="I30" i="40"/>
  <c r="Q30" i="40"/>
  <c r="I32" i="40"/>
  <c r="Q32" i="40"/>
  <c r="I34" i="40"/>
  <c r="Q34" i="40"/>
  <c r="I36" i="40"/>
  <c r="Q36" i="40"/>
  <c r="I38" i="40"/>
  <c r="Q38" i="40"/>
  <c r="I43" i="40"/>
  <c r="Q43" i="40"/>
  <c r="I45" i="40"/>
  <c r="Q45" i="40"/>
  <c r="I47" i="40"/>
  <c r="Q47" i="40"/>
  <c r="I49" i="40"/>
  <c r="Q49" i="40"/>
  <c r="I51" i="40"/>
  <c r="Q51" i="40"/>
  <c r="I53" i="40"/>
  <c r="Q53" i="40"/>
  <c r="I55" i="40"/>
  <c r="Q55" i="40"/>
  <c r="I57" i="40"/>
  <c r="Q57" i="40"/>
  <c r="I62" i="40"/>
  <c r="Q62" i="40"/>
  <c r="I63" i="40"/>
  <c r="Q63" i="40"/>
  <c r="I64" i="40"/>
  <c r="Q64" i="40"/>
  <c r="I65" i="40"/>
  <c r="Q65" i="40"/>
  <c r="I66" i="40"/>
  <c r="Q66" i="40"/>
  <c r="I68" i="40"/>
  <c r="Q68" i="40"/>
  <c r="I69" i="40"/>
  <c r="Q69" i="40"/>
  <c r="I73" i="40"/>
  <c r="Q73" i="40"/>
  <c r="I80" i="40"/>
  <c r="P80" i="40" a="1"/>
  <c r="Q80" i="40"/>
  <c r="Q81" i="40"/>
  <c r="H12" i="39" a="1"/>
  <c r="H39" i="39" s="1"/>
  <c r="O12" i="39" a="1"/>
  <c r="O18" i="39" s="1"/>
  <c r="U12" i="39" a="1"/>
  <c r="AM12" i="39"/>
  <c r="AM13" i="39"/>
  <c r="AM14" i="39"/>
  <c r="R15" i="39"/>
  <c r="AE15" i="39" s="1"/>
  <c r="AM15" i="39"/>
  <c r="R16" i="39"/>
  <c r="W16" i="39" s="1"/>
  <c r="AM16" i="39"/>
  <c r="R17" i="39"/>
  <c r="AM17" i="39"/>
  <c r="R18" i="39"/>
  <c r="AE18" i="39" s="1"/>
  <c r="AM18" i="39"/>
  <c r="R19" i="39"/>
  <c r="AM19" i="39"/>
  <c r="R20" i="39"/>
  <c r="AM20" i="39"/>
  <c r="R21" i="39"/>
  <c r="AM21" i="39"/>
  <c r="R22" i="39"/>
  <c r="AM22" i="39"/>
  <c r="R23" i="39"/>
  <c r="AM23" i="39"/>
  <c r="R24" i="39"/>
  <c r="AM24" i="39"/>
  <c r="R25" i="39"/>
  <c r="W25" i="39" s="1"/>
  <c r="AM25" i="39"/>
  <c r="R26" i="39"/>
  <c r="AE26" i="39" s="1"/>
  <c r="AM26" i="39"/>
  <c r="R27" i="39"/>
  <c r="AM27" i="39"/>
  <c r="R28" i="39"/>
  <c r="W28" i="39" s="1"/>
  <c r="AM28" i="39"/>
  <c r="R29" i="39"/>
  <c r="W29" i="39" s="1"/>
  <c r="AM29" i="39"/>
  <c r="R30" i="39"/>
  <c r="AM30" i="39"/>
  <c r="R31" i="39"/>
  <c r="W31" i="39" s="1"/>
  <c r="AM31" i="39"/>
  <c r="R32" i="39"/>
  <c r="AM32" i="39"/>
  <c r="R33" i="39"/>
  <c r="W33" i="39" s="1"/>
  <c r="AM33" i="39"/>
  <c r="R34" i="39"/>
  <c r="AE34" i="39" s="1"/>
  <c r="AM34" i="39"/>
  <c r="R35" i="39"/>
  <c r="AE35" i="39" s="1"/>
  <c r="AM35" i="39"/>
  <c r="R36" i="39"/>
  <c r="AM36" i="39"/>
  <c r="R37" i="39"/>
  <c r="AM37" i="39"/>
  <c r="R38" i="39"/>
  <c r="W38" i="39" s="1"/>
  <c r="AE38" i="39"/>
  <c r="AM38" i="39"/>
  <c r="R39" i="39"/>
  <c r="AM39" i="39"/>
  <c r="H40" i="39"/>
  <c r="R40" i="39"/>
  <c r="W40" i="39" s="1"/>
  <c r="AM40" i="39"/>
  <c r="R41" i="39"/>
  <c r="AM41" i="39"/>
  <c r="R42" i="39"/>
  <c r="W42" i="39" s="1"/>
  <c r="AM42" i="39"/>
  <c r="R43" i="39"/>
  <c r="AM43" i="39"/>
  <c r="R44" i="39"/>
  <c r="AE44" i="39" s="1"/>
  <c r="AM44" i="39"/>
  <c r="R45" i="39"/>
  <c r="W45" i="39" s="1"/>
  <c r="AM45" i="39"/>
  <c r="R46" i="39"/>
  <c r="AM46" i="39"/>
  <c r="R47" i="39"/>
  <c r="AM47" i="39"/>
  <c r="R48" i="39"/>
  <c r="AM48" i="39"/>
  <c r="H49" i="39"/>
  <c r="R49" i="39"/>
  <c r="W49" i="39" s="1"/>
  <c r="AM49" i="39"/>
  <c r="R50" i="39"/>
  <c r="AE50" i="39" s="1"/>
  <c r="AM50" i="39"/>
  <c r="R51" i="39"/>
  <c r="AM51" i="39"/>
  <c r="R52" i="39"/>
  <c r="AM52" i="39"/>
  <c r="R53" i="39"/>
  <c r="W53" i="39" s="1"/>
  <c r="AM53" i="39"/>
  <c r="R54" i="39"/>
  <c r="W54" i="39" s="1"/>
  <c r="AM54" i="39"/>
  <c r="R55" i="39"/>
  <c r="AM55" i="39"/>
  <c r="R56" i="39"/>
  <c r="W56" i="39" s="1"/>
  <c r="AM56" i="39"/>
  <c r="R57" i="39"/>
  <c r="AM57" i="39"/>
  <c r="H58" i="39"/>
  <c r="R58" i="39"/>
  <c r="W58" i="39" s="1"/>
  <c r="AM58" i="39"/>
  <c r="R59" i="39"/>
  <c r="AM59" i="39"/>
  <c r="H60" i="39"/>
  <c r="R60" i="39"/>
  <c r="AE60" i="39" s="1"/>
  <c r="AM60" i="39"/>
  <c r="R61" i="39"/>
  <c r="AM61" i="39"/>
  <c r="R62" i="39"/>
  <c r="AM62" i="39"/>
  <c r="R63" i="39"/>
  <c r="AM63" i="39"/>
  <c r="R64" i="39"/>
  <c r="W64" i="39" s="1"/>
  <c r="AM64" i="39"/>
  <c r="R65" i="39"/>
  <c r="AM65" i="39"/>
  <c r="R66" i="39"/>
  <c r="W66" i="39" s="1"/>
  <c r="AM66" i="39"/>
  <c r="R67" i="39"/>
  <c r="AM67" i="39"/>
  <c r="R68" i="39"/>
  <c r="AM68" i="39"/>
  <c r="R69" i="39"/>
  <c r="W69" i="39" s="1"/>
  <c r="AM69" i="39"/>
  <c r="R70" i="39"/>
  <c r="W70" i="39" s="1"/>
  <c r="AM70" i="39"/>
  <c r="R71" i="39"/>
  <c r="AM71" i="39"/>
  <c r="R72" i="39"/>
  <c r="AM72" i="39"/>
  <c r="R73" i="39"/>
  <c r="AM73" i="39"/>
  <c r="R74" i="39"/>
  <c r="AE74" i="39" s="1"/>
  <c r="AM74" i="39"/>
  <c r="R75" i="39"/>
  <c r="AM75" i="39"/>
  <c r="R76" i="39"/>
  <c r="AE76" i="39" s="1"/>
  <c r="AM76" i="39"/>
  <c r="H77" i="39"/>
  <c r="R77" i="39"/>
  <c r="AM77" i="39"/>
  <c r="H78" i="39"/>
  <c r="R78" i="39"/>
  <c r="AM78" i="39"/>
  <c r="H79" i="39"/>
  <c r="R79" i="39"/>
  <c r="W79" i="39" s="1"/>
  <c r="AM79" i="39"/>
  <c r="H80" i="39"/>
  <c r="R80" i="39"/>
  <c r="AM80" i="39"/>
  <c r="R81" i="39"/>
  <c r="AM81" i="39"/>
  <c r="R82" i="39"/>
  <c r="AE82" i="39" s="1"/>
  <c r="AM82" i="39"/>
  <c r="R83" i="39"/>
  <c r="AM83" i="39"/>
  <c r="R84" i="39"/>
  <c r="AM84" i="39"/>
  <c r="R85" i="39"/>
  <c r="AM85" i="39"/>
  <c r="H86" i="39"/>
  <c r="R86" i="39"/>
  <c r="AM86" i="39"/>
  <c r="H87" i="39"/>
  <c r="R87" i="39"/>
  <c r="AM87" i="39"/>
  <c r="H88" i="39"/>
  <c r="R88" i="39"/>
  <c r="AM88" i="39"/>
  <c r="H89" i="39"/>
  <c r="R89" i="39"/>
  <c r="AM89" i="39"/>
  <c r="R90" i="39"/>
  <c r="W90" i="39" s="1"/>
  <c r="AM90" i="39"/>
  <c r="R91" i="39"/>
  <c r="AM91" i="39"/>
  <c r="R92" i="39"/>
  <c r="AM92" i="39"/>
  <c r="R93" i="39"/>
  <c r="AM93" i="39"/>
  <c r="R94" i="39"/>
  <c r="AM94" i="39"/>
  <c r="R95" i="39"/>
  <c r="AM95" i="39"/>
  <c r="R96" i="39"/>
  <c r="AM96" i="39"/>
  <c r="R97" i="39"/>
  <c r="AM97" i="39"/>
  <c r="R98" i="39"/>
  <c r="W98" i="39" s="1"/>
  <c r="AM98" i="39"/>
  <c r="R99" i="39"/>
  <c r="AE99" i="39" s="1"/>
  <c r="AM99" i="39"/>
  <c r="R100" i="39"/>
  <c r="AM100" i="39"/>
  <c r="R101" i="39"/>
  <c r="W101" i="39" s="1"/>
  <c r="AM101" i="39"/>
  <c r="H102" i="39"/>
  <c r="R102" i="39"/>
  <c r="AM102" i="39"/>
  <c r="R103" i="39"/>
  <c r="AM103" i="39"/>
  <c r="R104" i="39"/>
  <c r="W104" i="39" s="1"/>
  <c r="AE104" i="39"/>
  <c r="AM104" i="39"/>
  <c r="R105" i="39"/>
  <c r="AM105" i="39"/>
  <c r="R106" i="39"/>
  <c r="AE106" i="39" s="1"/>
  <c r="AM106" i="39"/>
  <c r="R107" i="39"/>
  <c r="AM107" i="39"/>
  <c r="R108" i="39"/>
  <c r="AM108" i="39"/>
  <c r="R109" i="39"/>
  <c r="W109" i="39" s="1"/>
  <c r="AM109" i="39"/>
  <c r="R110" i="39"/>
  <c r="AM110" i="39"/>
  <c r="R111" i="39"/>
  <c r="W111" i="39" s="1"/>
  <c r="AM111" i="39"/>
  <c r="H12" i="27" a="1"/>
  <c r="H63" i="27" s="1"/>
  <c r="O12" i="27" a="1"/>
  <c r="O39" i="27" s="1"/>
  <c r="U12" i="27" a="1"/>
  <c r="AM12" i="27"/>
  <c r="AM13" i="27"/>
  <c r="AM14" i="27"/>
  <c r="AM15" i="27"/>
  <c r="AM16" i="27"/>
  <c r="AM17" i="27"/>
  <c r="AM18" i="27"/>
  <c r="AM19" i="27"/>
  <c r="AM20" i="27"/>
  <c r="AM21" i="27"/>
  <c r="AM22" i="27"/>
  <c r="AM23" i="27"/>
  <c r="R24" i="27"/>
  <c r="W24" i="27" s="1"/>
  <c r="AM24" i="27"/>
  <c r="R25" i="27"/>
  <c r="AE25" i="27" s="1"/>
  <c r="AM25" i="27"/>
  <c r="R26" i="27"/>
  <c r="AM26" i="27"/>
  <c r="R27" i="27"/>
  <c r="W27" i="27" s="1"/>
  <c r="AM27" i="27"/>
  <c r="R28" i="27"/>
  <c r="W28" i="27" s="1"/>
  <c r="AM28" i="27"/>
  <c r="R29" i="27"/>
  <c r="W29" i="27" s="1"/>
  <c r="AM29" i="27"/>
  <c r="R30" i="27"/>
  <c r="AM30" i="27"/>
  <c r="R31" i="27"/>
  <c r="AM31" i="27"/>
  <c r="R32" i="27"/>
  <c r="AE32" i="27" s="1"/>
  <c r="AM32" i="27"/>
  <c r="R33" i="27"/>
  <c r="AM33" i="27"/>
  <c r="R34" i="27"/>
  <c r="AE34" i="27" s="1"/>
  <c r="W34" i="27"/>
  <c r="AM34" i="27"/>
  <c r="R35" i="27"/>
  <c r="AM35" i="27"/>
  <c r="R36" i="27"/>
  <c r="AE36" i="27" s="1"/>
  <c r="AM36" i="27"/>
  <c r="R37" i="27"/>
  <c r="AE37" i="27" s="1"/>
  <c r="AM37" i="27"/>
  <c r="R38" i="27"/>
  <c r="AE38" i="27" s="1"/>
  <c r="AM38" i="27"/>
  <c r="R39" i="27"/>
  <c r="AE39" i="27" s="1"/>
  <c r="AM39" i="27"/>
  <c r="R40" i="27"/>
  <c r="W40" i="27" s="1"/>
  <c r="AM40" i="27"/>
  <c r="R41" i="27"/>
  <c r="AM41" i="27"/>
  <c r="R42" i="27"/>
  <c r="W42" i="27" s="1"/>
  <c r="AM42" i="27"/>
  <c r="R43" i="27"/>
  <c r="W43" i="27" s="1"/>
  <c r="AM43" i="27"/>
  <c r="R44" i="27"/>
  <c r="W44" i="27" s="1"/>
  <c r="AM44" i="27"/>
  <c r="R45" i="27"/>
  <c r="AM45" i="27"/>
  <c r="R46" i="27"/>
  <c r="W46" i="27" s="1"/>
  <c r="AM46" i="27"/>
  <c r="R47" i="27"/>
  <c r="AE47" i="27" s="1"/>
  <c r="AM47" i="27"/>
  <c r="R48" i="27"/>
  <c r="AE48" i="27" s="1"/>
  <c r="AM48" i="27"/>
  <c r="R49" i="27"/>
  <c r="AM49" i="27"/>
  <c r="R50" i="27"/>
  <c r="AE50" i="27" s="1"/>
  <c r="AM50" i="27"/>
  <c r="R51" i="27"/>
  <c r="AE51" i="27" s="1"/>
  <c r="AM51" i="27"/>
  <c r="R52" i="27"/>
  <c r="W52" i="27" s="1"/>
  <c r="AM52" i="27"/>
  <c r="R53" i="27"/>
  <c r="AE53" i="27" s="1"/>
  <c r="AM53" i="27"/>
  <c r="R54" i="27"/>
  <c r="W54" i="27" s="1"/>
  <c r="AM54" i="27"/>
  <c r="R55" i="27"/>
  <c r="AM55" i="27"/>
  <c r="R56" i="27"/>
  <c r="AM56" i="27"/>
  <c r="R57" i="27"/>
  <c r="W57" i="27" s="1"/>
  <c r="AM57" i="27"/>
  <c r="R58" i="27"/>
  <c r="AM58" i="27"/>
  <c r="R59" i="27"/>
  <c r="W59" i="27" s="1"/>
  <c r="AM59" i="27"/>
  <c r="R60" i="27"/>
  <c r="AM60" i="27"/>
  <c r="R61" i="27"/>
  <c r="W61" i="27" s="1"/>
  <c r="AM61" i="27"/>
  <c r="R62" i="27"/>
  <c r="AE62" i="27" s="1"/>
  <c r="AM62" i="27"/>
  <c r="R63" i="27"/>
  <c r="W63" i="27" s="1"/>
  <c r="AM63" i="27"/>
  <c r="R64" i="27"/>
  <c r="AE64" i="27" s="1"/>
  <c r="AM64" i="27"/>
  <c r="R65" i="27"/>
  <c r="AM65" i="27"/>
  <c r="R66" i="27"/>
  <c r="AE66" i="27" s="1"/>
  <c r="AM66" i="27"/>
  <c r="R67" i="27"/>
  <c r="AE67" i="27" s="1"/>
  <c r="AM67" i="27"/>
  <c r="R68" i="27"/>
  <c r="AE68" i="27" s="1"/>
  <c r="AM68" i="27"/>
  <c r="R69" i="27"/>
  <c r="AM69" i="27"/>
  <c r="R70" i="27"/>
  <c r="W70" i="27" s="1"/>
  <c r="AM70" i="27"/>
  <c r="R71" i="27"/>
  <c r="AE71" i="27" s="1"/>
  <c r="AM71" i="27"/>
  <c r="R72" i="27"/>
  <c r="W72" i="27" s="1"/>
  <c r="AM72" i="27"/>
  <c r="R73" i="27"/>
  <c r="AM73" i="27"/>
  <c r="R74" i="27"/>
  <c r="AE74" i="27" s="1"/>
  <c r="AM74" i="27"/>
  <c r="R75" i="27"/>
  <c r="AE75" i="27" s="1"/>
  <c r="AM75" i="27"/>
  <c r="R76" i="27"/>
  <c r="AM76" i="27"/>
  <c r="R77" i="27"/>
  <c r="AE77" i="27" s="1"/>
  <c r="AM77" i="27"/>
  <c r="R78" i="27"/>
  <c r="AM78" i="27"/>
  <c r="R79" i="27"/>
  <c r="W79" i="27" s="1"/>
  <c r="AM79" i="27"/>
  <c r="R80" i="27"/>
  <c r="AM80" i="27"/>
  <c r="R81" i="27"/>
  <c r="W81" i="27" s="1"/>
  <c r="AM81" i="27"/>
  <c r="R82" i="27"/>
  <c r="W82" i="27" s="1"/>
  <c r="AM82" i="27"/>
  <c r="R83" i="27"/>
  <c r="AM83" i="27"/>
  <c r="R84" i="27"/>
  <c r="W84" i="27" s="1"/>
  <c r="AM84" i="27"/>
  <c r="R85" i="27"/>
  <c r="AM85" i="27"/>
  <c r="R86" i="27"/>
  <c r="W86" i="27" s="1"/>
  <c r="AM86" i="27"/>
  <c r="R87" i="27"/>
  <c r="AE87" i="27" s="1"/>
  <c r="AM87" i="27"/>
  <c r="R88" i="27"/>
  <c r="AM88" i="27"/>
  <c r="R89" i="27"/>
  <c r="AE89" i="27" s="1"/>
  <c r="AM89" i="27"/>
  <c r="R90" i="27"/>
  <c r="AE90" i="27" s="1"/>
  <c r="AM90" i="27"/>
  <c r="R91" i="27"/>
  <c r="W91" i="27" s="1"/>
  <c r="AM91" i="27"/>
  <c r="R92" i="27"/>
  <c r="AM92" i="27"/>
  <c r="R93" i="27"/>
  <c r="W93" i="27" s="1"/>
  <c r="AM93" i="27"/>
  <c r="R94" i="27"/>
  <c r="AE94" i="27" s="1"/>
  <c r="AM94" i="27"/>
  <c r="R95" i="27"/>
  <c r="W95" i="27" s="1"/>
  <c r="AM95" i="27"/>
  <c r="R96" i="27"/>
  <c r="W96" i="27" s="1"/>
  <c r="AM96" i="27"/>
  <c r="R97" i="27"/>
  <c r="AE97" i="27" s="1"/>
  <c r="AM97" i="27"/>
  <c r="R98" i="27"/>
  <c r="AM98" i="27"/>
  <c r="R99" i="27"/>
  <c r="AE99" i="27" s="1"/>
  <c r="AM99" i="27"/>
  <c r="R100" i="27"/>
  <c r="AM100" i="27"/>
  <c r="R101" i="27"/>
  <c r="W101" i="27" s="1"/>
  <c r="AM101" i="27"/>
  <c r="R102" i="27"/>
  <c r="AE102" i="27" s="1"/>
  <c r="AM102" i="27"/>
  <c r="R103" i="27"/>
  <c r="AE103" i="27" s="1"/>
  <c r="AM103" i="27"/>
  <c r="R104" i="27"/>
  <c r="AM104" i="27"/>
  <c r="R105" i="27"/>
  <c r="AE105" i="27" s="1"/>
  <c r="AM105" i="27"/>
  <c r="R106" i="27"/>
  <c r="AM106" i="27"/>
  <c r="R107" i="27"/>
  <c r="AE107" i="27" s="1"/>
  <c r="AM107" i="27"/>
  <c r="R108" i="27"/>
  <c r="W108" i="27" s="1"/>
  <c r="AM108" i="27"/>
  <c r="R109" i="27"/>
  <c r="W109" i="27" s="1"/>
  <c r="AM109" i="27"/>
  <c r="R110" i="27"/>
  <c r="AM110" i="27"/>
  <c r="R111" i="27"/>
  <c r="W111" i="27" s="1"/>
  <c r="AM111" i="27"/>
  <c r="G8" i="36" a="1"/>
  <c r="G12" i="36" s="1"/>
  <c r="I8" i="36"/>
  <c r="O8" i="36" a="1"/>
  <c r="O24" i="36" s="1"/>
  <c r="Q8" i="36"/>
  <c r="J9" i="36"/>
  <c r="R9" i="36"/>
  <c r="I10" i="36"/>
  <c r="Q10" i="36"/>
  <c r="J11" i="36"/>
  <c r="R11" i="36"/>
  <c r="I12" i="36"/>
  <c r="Q12" i="36"/>
  <c r="J13" i="36"/>
  <c r="R13" i="36"/>
  <c r="I14" i="36"/>
  <c r="Q14" i="36"/>
  <c r="J15" i="36"/>
  <c r="R15" i="36"/>
  <c r="I16" i="36"/>
  <c r="Q16" i="36"/>
  <c r="J17" i="36"/>
  <c r="R17" i="36"/>
  <c r="I18" i="36"/>
  <c r="Q18" i="36"/>
  <c r="J19" i="36"/>
  <c r="R19" i="36"/>
  <c r="I20" i="36"/>
  <c r="Q20" i="36"/>
  <c r="J21" i="36"/>
  <c r="R21" i="36"/>
  <c r="I22" i="36"/>
  <c r="Q22" i="36"/>
  <c r="J23" i="36"/>
  <c r="R23" i="36"/>
  <c r="I24" i="36"/>
  <c r="Q24" i="36"/>
  <c r="J25" i="36"/>
  <c r="R25" i="36"/>
  <c r="I26" i="36"/>
  <c r="Q26" i="36"/>
  <c r="J27" i="36"/>
  <c r="R27" i="36"/>
  <c r="I28" i="36"/>
  <c r="Q28" i="36"/>
  <c r="J29" i="36"/>
  <c r="R29" i="36"/>
  <c r="I30" i="36"/>
  <c r="Q30" i="36"/>
  <c r="J31" i="36"/>
  <c r="R31" i="36"/>
  <c r="I32" i="36"/>
  <c r="Q32" i="36"/>
  <c r="J33" i="36"/>
  <c r="R33" i="36"/>
  <c r="I34" i="36"/>
  <c r="Q34" i="36"/>
  <c r="J35" i="36"/>
  <c r="R35" i="36"/>
  <c r="I36" i="36"/>
  <c r="Q36" i="36"/>
  <c r="J37" i="36"/>
  <c r="R37" i="36"/>
  <c r="I38" i="36"/>
  <c r="Q38" i="36"/>
  <c r="J39" i="36"/>
  <c r="R39" i="36"/>
  <c r="G43" i="36" a="1"/>
  <c r="G49" i="36" s="1"/>
  <c r="I43" i="36"/>
  <c r="O43" i="36" a="1"/>
  <c r="O49" i="36" s="1"/>
  <c r="Q43" i="36"/>
  <c r="J44" i="36"/>
  <c r="R44" i="36"/>
  <c r="I45" i="36"/>
  <c r="Q45" i="36"/>
  <c r="J46" i="36"/>
  <c r="R46" i="36"/>
  <c r="I47" i="36"/>
  <c r="Q47" i="36"/>
  <c r="J48" i="36"/>
  <c r="R48" i="36"/>
  <c r="I49" i="36"/>
  <c r="Q49" i="36"/>
  <c r="J50" i="36"/>
  <c r="R50" i="36"/>
  <c r="I51" i="36"/>
  <c r="Q51" i="36"/>
  <c r="J52" i="36"/>
  <c r="R52" i="36"/>
  <c r="I53" i="36"/>
  <c r="Q53" i="36"/>
  <c r="J54" i="36"/>
  <c r="R54" i="36"/>
  <c r="I55" i="36"/>
  <c r="Q55" i="36"/>
  <c r="J56" i="36"/>
  <c r="R56" i="36"/>
  <c r="I57" i="36"/>
  <c r="Q57" i="36"/>
  <c r="J58" i="36"/>
  <c r="R58" i="36"/>
  <c r="G62" i="36" a="1"/>
  <c r="G66" i="36" s="1"/>
  <c r="O62" i="36" a="1"/>
  <c r="G73" i="36" a="1"/>
  <c r="G76" i="36" s="1"/>
  <c r="O73" i="36" a="1"/>
  <c r="O76" i="36" s="1"/>
  <c r="G80" i="36" a="1"/>
  <c r="G80" i="36" s="1"/>
  <c r="O80" i="36" a="1"/>
  <c r="O80" i="36" s="1"/>
  <c r="G85" i="36" a="1"/>
  <c r="G85" i="36" s="1"/>
  <c r="O85" i="36" a="1"/>
  <c r="O86" i="36" s="1"/>
  <c r="O45" i="36"/>
  <c r="G32" i="36"/>
  <c r="I33" i="36" s="1"/>
  <c r="O31" i="36"/>
  <c r="U66" i="27"/>
  <c r="U19" i="27"/>
  <c r="U20" i="27"/>
  <c r="U54" i="39"/>
  <c r="U27" i="39"/>
  <c r="O81" i="36"/>
  <c r="P80" i="36" s="1" a="1"/>
  <c r="G47" i="36"/>
  <c r="G36" i="36"/>
  <c r="G20" i="36"/>
  <c r="AE58" i="39"/>
  <c r="W26" i="39"/>
  <c r="O51" i="36"/>
  <c r="O48" i="36"/>
  <c r="G10" i="36"/>
  <c r="G17" i="36"/>
  <c r="G25" i="36"/>
  <c r="G33" i="36"/>
  <c r="G38" i="36"/>
  <c r="O44" i="40"/>
  <c r="O48" i="40"/>
  <c r="O52" i="40"/>
  <c r="O56" i="40"/>
  <c r="O45" i="40"/>
  <c r="Q46" i="40"/>
  <c r="O49" i="40"/>
  <c r="O53" i="40"/>
  <c r="O57" i="40"/>
  <c r="Q58" i="40"/>
  <c r="O47" i="40"/>
  <c r="O55" i="40"/>
  <c r="Q56" i="40" s="1"/>
  <c r="O46" i="40"/>
  <c r="O54" i="40"/>
  <c r="O51" i="40"/>
  <c r="Q52" i="40" s="1"/>
  <c r="O38" i="40"/>
  <c r="Q39" i="40" s="1"/>
  <c r="O30" i="40"/>
  <c r="O23" i="40"/>
  <c r="Q23" i="40"/>
  <c r="O17" i="40"/>
  <c r="O50" i="40"/>
  <c r="O8" i="40"/>
  <c r="O12" i="40"/>
  <c r="Q13" i="40" s="1"/>
  <c r="O16" i="40"/>
  <c r="Q17" i="40"/>
  <c r="O20" i="40"/>
  <c r="Q21" i="40" s="1"/>
  <c r="O24" i="40"/>
  <c r="Q25" i="40" s="1"/>
  <c r="O28" i="40"/>
  <c r="O32" i="40"/>
  <c r="Q33" i="40" s="1"/>
  <c r="O36" i="40"/>
  <c r="Q37" i="40" s="1"/>
  <c r="O10" i="40"/>
  <c r="Q11" i="40" s="1"/>
  <c r="O15" i="40"/>
  <c r="Q15" i="40" s="1"/>
  <c r="O21" i="40"/>
  <c r="O26" i="40"/>
  <c r="O31" i="40"/>
  <c r="O37" i="40"/>
  <c r="G43" i="40"/>
  <c r="G47" i="40"/>
  <c r="G51" i="40"/>
  <c r="G55" i="40"/>
  <c r="G44" i="40"/>
  <c r="G48" i="40"/>
  <c r="G52" i="40"/>
  <c r="G56" i="40"/>
  <c r="G46" i="40"/>
  <c r="G54" i="40"/>
  <c r="G45" i="40"/>
  <c r="G53" i="40"/>
  <c r="O43" i="40"/>
  <c r="G85" i="40"/>
  <c r="G74" i="40"/>
  <c r="G80" i="40"/>
  <c r="G81" i="40"/>
  <c r="O66" i="40"/>
  <c r="H80" i="40" a="1"/>
  <c r="I81" i="40"/>
  <c r="I46" i="40"/>
  <c r="Q50" i="40"/>
  <c r="I48" i="40"/>
  <c r="Q44" i="40"/>
  <c r="I44" i="40"/>
  <c r="I54" i="40"/>
  <c r="I56" i="40"/>
  <c r="Q31" i="40"/>
  <c r="Q54" i="40"/>
  <c r="O85" i="40"/>
  <c r="H85" i="40" a="1"/>
  <c r="H85" i="40" s="1"/>
  <c r="H86" i="40"/>
  <c r="O75" i="40"/>
  <c r="O74" i="40"/>
  <c r="Q74" i="40" s="1"/>
  <c r="O76" i="40"/>
  <c r="Q75" i="40" s="1"/>
  <c r="I74" i="40"/>
  <c r="G75" i="40"/>
  <c r="H73" i="40" s="1" a="1"/>
  <c r="O47" i="27"/>
  <c r="O55" i="27"/>
  <c r="O63" i="27"/>
  <c r="O87" i="27"/>
  <c r="O95" i="27"/>
  <c r="O111" i="27"/>
  <c r="O29" i="27"/>
  <c r="O61" i="27"/>
  <c r="O77" i="27"/>
  <c r="O15" i="27"/>
  <c r="O32" i="27"/>
  <c r="O48" i="27"/>
  <c r="O96" i="27"/>
  <c r="O43" i="27"/>
  <c r="O67" i="27"/>
  <c r="O91" i="27"/>
  <c r="O107" i="27"/>
  <c r="O21" i="27"/>
  <c r="O85" i="27"/>
  <c r="O101" i="27"/>
  <c r="O24" i="27"/>
  <c r="O88" i="27"/>
  <c r="O18" i="27"/>
  <c r="O30" i="27"/>
  <c r="O46" i="27"/>
  <c r="O62" i="27"/>
  <c r="O70" i="27"/>
  <c r="O94" i="27"/>
  <c r="O102" i="27"/>
  <c r="O110" i="27"/>
  <c r="O49" i="27"/>
  <c r="O65" i="27"/>
  <c r="O97" i="27"/>
  <c r="O20" i="27"/>
  <c r="O52" i="27"/>
  <c r="O68" i="27"/>
  <c r="O27" i="27"/>
  <c r="O35" i="27"/>
  <c r="O59" i="27"/>
  <c r="O13" i="27"/>
  <c r="O56" i="27"/>
  <c r="O60" i="27"/>
  <c r="O41" i="27"/>
  <c r="O34" i="27"/>
  <c r="O22" i="27"/>
  <c r="O44" i="27"/>
  <c r="O89" i="27"/>
  <c r="O25" i="27"/>
  <c r="O26" i="27"/>
  <c r="O76" i="27"/>
  <c r="O57" i="27"/>
  <c r="O74" i="27"/>
  <c r="O98" i="27"/>
  <c r="O92" i="27"/>
  <c r="O82" i="27"/>
  <c r="O50" i="27"/>
  <c r="W99" i="27"/>
  <c r="W25" i="27"/>
  <c r="AE106" i="27"/>
  <c r="AE54" i="27"/>
  <c r="AE24" i="27"/>
  <c r="W48" i="27"/>
  <c r="AE86" i="27"/>
  <c r="AE81" i="27"/>
  <c r="AE72" i="27"/>
  <c r="P85" i="40" a="1"/>
  <c r="P85" i="40" s="1"/>
  <c r="P73" i="40" a="1"/>
  <c r="P76" i="40" s="1"/>
  <c r="I75" i="40"/>
  <c r="P73" i="40"/>
  <c r="U100" i="27"/>
  <c r="U110" i="27"/>
  <c r="U58" i="27"/>
  <c r="U105" i="27"/>
  <c r="G81" i="36"/>
  <c r="O74" i="36"/>
  <c r="G73" i="36"/>
  <c r="G75" i="36"/>
  <c r="O65" i="36"/>
  <c r="O68" i="36"/>
  <c r="O62" i="36"/>
  <c r="O69" i="36"/>
  <c r="O66" i="36"/>
  <c r="O64" i="36"/>
  <c r="G65" i="36"/>
  <c r="G64" i="36"/>
  <c r="G67" i="36"/>
  <c r="G62" i="36"/>
  <c r="G63" i="36"/>
  <c r="H80" i="36" a="1"/>
  <c r="H80" i="36" s="1"/>
  <c r="T9" i="36" a="1"/>
  <c r="H81" i="36"/>
  <c r="T9" i="40" a="1"/>
  <c r="T44" i="40" a="1"/>
  <c r="T63" i="36" a="1"/>
  <c r="T44" i="36" a="1"/>
  <c r="T63" i="40" a="1"/>
  <c r="O85" i="36" l="1"/>
  <c r="P85" i="36" s="1" a="1"/>
  <c r="O71" i="39"/>
  <c r="O54" i="39"/>
  <c r="O13" i="39"/>
  <c r="O100" i="39"/>
  <c r="O102" i="39"/>
  <c r="O74" i="39"/>
  <c r="O63" i="39"/>
  <c r="O58" i="39"/>
  <c r="O57" i="39"/>
  <c r="O38" i="39"/>
  <c r="O15" i="39"/>
  <c r="AE98" i="39"/>
  <c r="O89" i="39"/>
  <c r="O88" i="39"/>
  <c r="O87" i="39"/>
  <c r="O86" i="39"/>
  <c r="O85" i="39"/>
  <c r="O42" i="39"/>
  <c r="O34" i="39"/>
  <c r="W76" i="39"/>
  <c r="O96" i="39"/>
  <c r="AE53" i="39"/>
  <c r="O50" i="39"/>
  <c r="AE31" i="39"/>
  <c r="O26" i="39"/>
  <c r="O110" i="39"/>
  <c r="O106" i="39"/>
  <c r="O103" i="39"/>
  <c r="O101" i="39"/>
  <c r="O97" i="39"/>
  <c r="O90" i="39"/>
  <c r="O80" i="39"/>
  <c r="O79" i="39"/>
  <c r="O78" i="39"/>
  <c r="O77" i="39"/>
  <c r="O75" i="39"/>
  <c r="O64" i="39"/>
  <c r="O60" i="39"/>
  <c r="O59" i="39"/>
  <c r="O51" i="39"/>
  <c r="O46" i="39"/>
  <c r="O43" i="39"/>
  <c r="O36" i="39"/>
  <c r="O35" i="39"/>
  <c r="O27" i="39"/>
  <c r="O21" i="39"/>
  <c r="O16" i="39"/>
  <c r="AE66" i="39"/>
  <c r="W106" i="39"/>
  <c r="O111" i="39"/>
  <c r="O107" i="39"/>
  <c r="O98" i="39"/>
  <c r="O94" i="39"/>
  <c r="O91" i="39"/>
  <c r="O81" i="39"/>
  <c r="O76" i="39"/>
  <c r="O69" i="39"/>
  <c r="O61" i="39"/>
  <c r="O52" i="39"/>
  <c r="O47" i="39"/>
  <c r="O44" i="39"/>
  <c r="O32" i="39"/>
  <c r="O31" i="39"/>
  <c r="O28" i="39"/>
  <c r="O22" i="39"/>
  <c r="O17" i="39"/>
  <c r="O14" i="39"/>
  <c r="W60" i="39"/>
  <c r="AE109" i="39"/>
  <c r="O108" i="39"/>
  <c r="AE101" i="39"/>
  <c r="O99" i="39"/>
  <c r="O95" i="39"/>
  <c r="O92" i="39"/>
  <c r="O84" i="39"/>
  <c r="O73" i="39"/>
  <c r="O70" i="39"/>
  <c r="O62" i="39"/>
  <c r="O56" i="39"/>
  <c r="O49" i="39"/>
  <c r="O48" i="39"/>
  <c r="O41" i="39"/>
  <c r="W35" i="39"/>
  <c r="O33" i="39"/>
  <c r="O29" i="39"/>
  <c r="O23" i="39"/>
  <c r="O12" i="39"/>
  <c r="AE91" i="27"/>
  <c r="W94" i="27"/>
  <c r="W103" i="27"/>
  <c r="AE59" i="27"/>
  <c r="O28" i="27"/>
  <c r="O106" i="27"/>
  <c r="O58" i="27"/>
  <c r="O19" i="27"/>
  <c r="O105" i="27"/>
  <c r="O53" i="27"/>
  <c r="O84" i="27"/>
  <c r="O12" i="27"/>
  <c r="O33" i="27"/>
  <c r="O78" i="27"/>
  <c r="O38" i="27"/>
  <c r="O72" i="27"/>
  <c r="O37" i="27"/>
  <c r="O83" i="27"/>
  <c r="O80" i="27"/>
  <c r="O93" i="27"/>
  <c r="O16" i="27"/>
  <c r="O79" i="27"/>
  <c r="O31" i="27"/>
  <c r="H87" i="27"/>
  <c r="H88" i="27"/>
  <c r="W68" i="27"/>
  <c r="AE44" i="27"/>
  <c r="AE52" i="27"/>
  <c r="W77" i="27"/>
  <c r="H84" i="27"/>
  <c r="H39" i="27"/>
  <c r="AE111" i="27"/>
  <c r="W64" i="27"/>
  <c r="W87" i="27"/>
  <c r="W51" i="27"/>
  <c r="W90" i="27"/>
  <c r="AE43" i="27"/>
  <c r="W37" i="27"/>
  <c r="W75" i="27"/>
  <c r="W74" i="27"/>
  <c r="AE29" i="27"/>
  <c r="W107" i="27"/>
  <c r="W39" i="27"/>
  <c r="AE27" i="27"/>
  <c r="O73" i="27"/>
  <c r="O42" i="27"/>
  <c r="O14" i="27"/>
  <c r="O90" i="27"/>
  <c r="O108" i="27"/>
  <c r="O66" i="27"/>
  <c r="O104" i="27"/>
  <c r="O75" i="27"/>
  <c r="O100" i="27"/>
  <c r="O36" i="27"/>
  <c r="O81" i="27"/>
  <c r="O17" i="27"/>
  <c r="O86" i="27"/>
  <c r="O54" i="27"/>
  <c r="O23" i="27"/>
  <c r="O40" i="27"/>
  <c r="O69" i="27"/>
  <c r="O99" i="27"/>
  <c r="O51" i="27"/>
  <c r="O64" i="27"/>
  <c r="O109" i="27"/>
  <c r="O45" i="27"/>
  <c r="O103" i="27"/>
  <c r="O71" i="27"/>
  <c r="P81" i="36"/>
  <c r="P80" i="36"/>
  <c r="I37" i="36"/>
  <c r="G37" i="36"/>
  <c r="G30" i="36"/>
  <c r="I31" i="36" s="1"/>
  <c r="G22" i="36"/>
  <c r="G9" i="36"/>
  <c r="G23" i="36"/>
  <c r="G39" i="36"/>
  <c r="I39" i="36" s="1"/>
  <c r="G11" i="36"/>
  <c r="G8" i="36"/>
  <c r="G35" i="36"/>
  <c r="G69" i="36"/>
  <c r="H62" i="36" s="1" a="1"/>
  <c r="G68" i="36"/>
  <c r="O75" i="36"/>
  <c r="H93" i="27"/>
  <c r="W53" i="27"/>
  <c r="AE82" i="27"/>
  <c r="AE40" i="27"/>
  <c r="W66" i="27"/>
  <c r="G29" i="36"/>
  <c r="G21" i="36"/>
  <c r="O56" i="36"/>
  <c r="G28" i="36"/>
  <c r="I29" i="36" s="1"/>
  <c r="G24" i="36"/>
  <c r="I25" i="36" s="1"/>
  <c r="O57" i="36"/>
  <c r="W36" i="27"/>
  <c r="W38" i="27"/>
  <c r="G14" i="36"/>
  <c r="I15" i="36" s="1"/>
  <c r="G74" i="36"/>
  <c r="H73" i="36" s="1" a="1"/>
  <c r="O73" i="36"/>
  <c r="P73" i="36" s="1" a="1"/>
  <c r="G86" i="36"/>
  <c r="H85" i="36" s="1" a="1"/>
  <c r="H100" i="27"/>
  <c r="AE95" i="27"/>
  <c r="W32" i="27"/>
  <c r="G34" i="36"/>
  <c r="G26" i="36"/>
  <c r="G18" i="36"/>
  <c r="G13" i="36"/>
  <c r="I13" i="36" s="1"/>
  <c r="G15" i="36"/>
  <c r="G31" i="36"/>
  <c r="G27" i="36"/>
  <c r="G19" i="36"/>
  <c r="G16" i="36"/>
  <c r="I17" i="36" s="1"/>
  <c r="H75" i="40"/>
  <c r="H74" i="40"/>
  <c r="H76" i="40"/>
  <c r="H73" i="40"/>
  <c r="G8" i="40"/>
  <c r="G12" i="40"/>
  <c r="G16" i="40"/>
  <c r="G20" i="40"/>
  <c r="G24" i="40"/>
  <c r="G28" i="40"/>
  <c r="G32" i="40"/>
  <c r="G36" i="40"/>
  <c r="G9" i="40"/>
  <c r="G13" i="40"/>
  <c r="G17" i="40"/>
  <c r="G21" i="40"/>
  <c r="G25" i="40"/>
  <c r="G29" i="40"/>
  <c r="G33" i="40"/>
  <c r="G37" i="40"/>
  <c r="G14" i="40"/>
  <c r="G22" i="40"/>
  <c r="G30" i="40"/>
  <c r="I31" i="40" s="1"/>
  <c r="G38" i="40"/>
  <c r="G10" i="40"/>
  <c r="G18" i="40"/>
  <c r="G26" i="40"/>
  <c r="I27" i="40" s="1"/>
  <c r="G34" i="40"/>
  <c r="G11" i="40"/>
  <c r="G27" i="40"/>
  <c r="G19" i="40"/>
  <c r="G35" i="40"/>
  <c r="G15" i="40"/>
  <c r="G31" i="40"/>
  <c r="G23" i="40"/>
  <c r="G39" i="40"/>
  <c r="P76" i="36"/>
  <c r="P75" i="40"/>
  <c r="P86" i="40"/>
  <c r="P74" i="40"/>
  <c r="H80" i="40"/>
  <c r="H81" i="40"/>
  <c r="P43" i="40" a="1"/>
  <c r="Q9" i="40"/>
  <c r="G54" i="36"/>
  <c r="G51" i="36"/>
  <c r="G45" i="36"/>
  <c r="G52" i="36"/>
  <c r="G57" i="36"/>
  <c r="I58" i="36" s="1"/>
  <c r="G43" i="36"/>
  <c r="G48" i="36"/>
  <c r="I48" i="36" s="1"/>
  <c r="G50" i="36"/>
  <c r="I50" i="36" s="1"/>
  <c r="G46" i="36"/>
  <c r="G53" i="36"/>
  <c r="G58" i="36"/>
  <c r="G44" i="36"/>
  <c r="G56" i="36"/>
  <c r="G55" i="36"/>
  <c r="O15" i="36"/>
  <c r="O11" i="36"/>
  <c r="O23" i="36"/>
  <c r="O14" i="36"/>
  <c r="O34" i="36"/>
  <c r="O19" i="36"/>
  <c r="O10" i="36"/>
  <c r="Q11" i="36" s="1"/>
  <c r="O26" i="36"/>
  <c r="O35" i="36"/>
  <c r="O18" i="36"/>
  <c r="Q19" i="36" s="1"/>
  <c r="O12" i="36"/>
  <c r="Q13" i="36" s="1"/>
  <c r="O28" i="36"/>
  <c r="O9" i="36"/>
  <c r="O25" i="36"/>
  <c r="Q25" i="36" s="1"/>
  <c r="O27" i="36"/>
  <c r="O30" i="36"/>
  <c r="Q31" i="36" s="1"/>
  <c r="O22" i="36"/>
  <c r="O20" i="36"/>
  <c r="O36" i="36"/>
  <c r="O17" i="36"/>
  <c r="O33" i="36"/>
  <c r="O32" i="36"/>
  <c r="O29" i="36"/>
  <c r="O39" i="36"/>
  <c r="O38" i="36"/>
  <c r="Q39" i="36" s="1"/>
  <c r="O8" i="36"/>
  <c r="O37" i="36"/>
  <c r="O16" i="36"/>
  <c r="Q17" i="36" s="1"/>
  <c r="O13" i="36"/>
  <c r="O21" i="36"/>
  <c r="I21" i="36"/>
  <c r="Q58" i="36"/>
  <c r="O63" i="36"/>
  <c r="O67" i="36"/>
  <c r="P80" i="40"/>
  <c r="P81" i="40"/>
  <c r="AE95" i="39"/>
  <c r="W95" i="39"/>
  <c r="AE92" i="39"/>
  <c r="W92" i="39"/>
  <c r="O46" i="36"/>
  <c r="Q46" i="36" s="1"/>
  <c r="O50" i="36"/>
  <c r="Q50" i="36" s="1"/>
  <c r="O53" i="36"/>
  <c r="O55" i="36"/>
  <c r="Q56" i="36" s="1"/>
  <c r="O52" i="36"/>
  <c r="Q52" i="36" s="1"/>
  <c r="O54" i="36"/>
  <c r="O58" i="36"/>
  <c r="O47" i="36"/>
  <c r="Q48" i="36" s="1"/>
  <c r="O44" i="36"/>
  <c r="W105" i="39"/>
  <c r="AE105" i="39"/>
  <c r="U22" i="39"/>
  <c r="U47" i="39"/>
  <c r="I52" i="40"/>
  <c r="Q48" i="40"/>
  <c r="I11" i="36"/>
  <c r="O43" i="36"/>
  <c r="U16" i="27"/>
  <c r="U15" i="27"/>
  <c r="U84" i="27"/>
  <c r="U45" i="27"/>
  <c r="U59" i="27"/>
  <c r="U73" i="27"/>
  <c r="W85" i="39"/>
  <c r="AE85" i="39"/>
  <c r="AE67" i="39"/>
  <c r="W67" i="39"/>
  <c r="W65" i="39"/>
  <c r="AE65" i="39"/>
  <c r="AE47" i="39"/>
  <c r="W47" i="39"/>
  <c r="AE19" i="39"/>
  <c r="W19" i="39"/>
  <c r="H99" i="39"/>
  <c r="H97" i="39"/>
  <c r="W57" i="39"/>
  <c r="AE57" i="39"/>
  <c r="W48" i="39"/>
  <c r="AE48" i="39"/>
  <c r="AE24" i="39"/>
  <c r="W24" i="39"/>
  <c r="W96" i="39"/>
  <c r="AE96" i="39"/>
  <c r="W61" i="39"/>
  <c r="AE61" i="39"/>
  <c r="H12" i="39"/>
  <c r="H54" i="39"/>
  <c r="H64" i="39"/>
  <c r="H106" i="39"/>
  <c r="H108" i="39"/>
  <c r="H110" i="39"/>
  <c r="H111" i="39"/>
  <c r="O109" i="39"/>
  <c r="O105" i="39"/>
  <c r="O104" i="39"/>
  <c r="O93" i="39"/>
  <c r="O83" i="39"/>
  <c r="O82" i="39"/>
  <c r="O72" i="39"/>
  <c r="O68" i="39"/>
  <c r="O67" i="39"/>
  <c r="O66" i="39"/>
  <c r="O65" i="39"/>
  <c r="O55" i="39"/>
  <c r="O53" i="39"/>
  <c r="O45" i="39"/>
  <c r="O40" i="39"/>
  <c r="O39" i="39"/>
  <c r="O37" i="39"/>
  <c r="O30" i="39"/>
  <c r="O25" i="39"/>
  <c r="O24" i="39"/>
  <c r="O20" i="39"/>
  <c r="O19" i="39"/>
  <c r="G49" i="40"/>
  <c r="G50" i="40"/>
  <c r="H43" i="40" s="1" a="1"/>
  <c r="G57" i="40"/>
  <c r="I58" i="40" s="1"/>
  <c r="O35" i="40"/>
  <c r="Q35" i="40" s="1"/>
  <c r="O27" i="40"/>
  <c r="Q27" i="40" s="1"/>
  <c r="O18" i="40"/>
  <c r="Q19" i="40" s="1"/>
  <c r="G66" i="40"/>
  <c r="O67" i="40"/>
  <c r="P62" i="40" s="1" a="1"/>
  <c r="W18" i="39"/>
  <c r="W34" i="39"/>
  <c r="W44" i="39"/>
  <c r="U73" i="39"/>
  <c r="H93" i="39"/>
  <c r="H73" i="39"/>
  <c r="AE70" i="39"/>
  <c r="H45" i="39"/>
  <c r="AE40" i="39"/>
  <c r="AE33" i="39"/>
  <c r="AE29" i="39"/>
  <c r="AE16" i="39"/>
  <c r="W15" i="39"/>
  <c r="AE56" i="39"/>
  <c r="AE42" i="39"/>
  <c r="AE90" i="39"/>
  <c r="U59" i="39"/>
  <c r="U90" i="39"/>
  <c r="AE111" i="39"/>
  <c r="H83" i="39"/>
  <c r="H69" i="39"/>
  <c r="H34" i="39"/>
  <c r="H31" i="39"/>
  <c r="H30" i="39"/>
  <c r="AE25" i="39"/>
  <c r="H18" i="39"/>
  <c r="H17" i="39"/>
  <c r="U91" i="39"/>
  <c r="U111" i="39"/>
  <c r="U106" i="39"/>
  <c r="U74" i="39"/>
  <c r="U34" i="39"/>
  <c r="W93" i="39"/>
  <c r="AE93" i="39"/>
  <c r="W88" i="39"/>
  <c r="W83" i="39"/>
  <c r="W82" i="39"/>
  <c r="W63" i="39"/>
  <c r="AE63" i="39"/>
  <c r="W50" i="39"/>
  <c r="U75" i="39"/>
  <c r="U105" i="39"/>
  <c r="U79" i="39"/>
  <c r="U98" i="39"/>
  <c r="U66" i="39"/>
  <c r="AE108" i="39"/>
  <c r="W108" i="39"/>
  <c r="W102" i="39"/>
  <c r="AE102" i="39"/>
  <c r="W99" i="39"/>
  <c r="W97" i="39"/>
  <c r="AE97" i="39"/>
  <c r="W51" i="39"/>
  <c r="AE51" i="39"/>
  <c r="W32" i="39"/>
  <c r="AE32" i="39"/>
  <c r="AE28" i="39"/>
  <c r="W41" i="39"/>
  <c r="AE41" i="39"/>
  <c r="W37" i="39"/>
  <c r="AE37" i="39"/>
  <c r="W21" i="39"/>
  <c r="AE21" i="39"/>
  <c r="U28" i="39"/>
  <c r="U50" i="39"/>
  <c r="U70" i="39"/>
  <c r="U86" i="39"/>
  <c r="U102" i="39"/>
  <c r="U31" i="39"/>
  <c r="U95" i="39"/>
  <c r="U57" i="39"/>
  <c r="U19" i="39"/>
  <c r="U51" i="39"/>
  <c r="U83" i="39"/>
  <c r="U18" i="39"/>
  <c r="U38" i="39"/>
  <c r="U60" i="39"/>
  <c r="U78" i="39"/>
  <c r="U94" i="39"/>
  <c r="U110" i="39"/>
  <c r="U63" i="39"/>
  <c r="U25" i="39"/>
  <c r="U89" i="39"/>
  <c r="U35" i="39"/>
  <c r="U67" i="39"/>
  <c r="U99" i="39"/>
  <c r="U107" i="39"/>
  <c r="U43" i="39"/>
  <c r="U41" i="39"/>
  <c r="U15" i="39"/>
  <c r="U82" i="39"/>
  <c r="U44" i="39"/>
  <c r="W89" i="39"/>
  <c r="AE89" i="39"/>
  <c r="AE88" i="39"/>
  <c r="AE83" i="39"/>
  <c r="W80" i="39"/>
  <c r="AE80" i="39"/>
  <c r="AE79" i="39"/>
  <c r="W74" i="39"/>
  <c r="W73" i="39"/>
  <c r="AE73" i="39"/>
  <c r="W72" i="39"/>
  <c r="AE72" i="39"/>
  <c r="H72" i="39"/>
  <c r="H71" i="39"/>
  <c r="H66" i="39"/>
  <c r="H63" i="39"/>
  <c r="H62" i="39"/>
  <c r="H51" i="39"/>
  <c r="H41" i="39"/>
  <c r="H37" i="39"/>
  <c r="H32" i="39"/>
  <c r="H28" i="39"/>
  <c r="H26" i="39"/>
  <c r="H21" i="39"/>
  <c r="H109" i="39"/>
  <c r="H104" i="39"/>
  <c r="H103" i="39"/>
  <c r="H98" i="39"/>
  <c r="H95" i="39"/>
  <c r="H94" i="39"/>
  <c r="H82" i="39"/>
  <c r="H81" i="39"/>
  <c r="H76" i="39"/>
  <c r="H74" i="39"/>
  <c r="H70" i="39"/>
  <c r="H65" i="39"/>
  <c r="H61" i="39"/>
  <c r="H56" i="39"/>
  <c r="H55" i="39"/>
  <c r="H50" i="39"/>
  <c r="H47" i="39"/>
  <c r="H46" i="39"/>
  <c r="H35" i="39"/>
  <c r="H25" i="39"/>
  <c r="H19" i="39"/>
  <c r="H15" i="39"/>
  <c r="H14" i="39"/>
  <c r="R14" i="39" s="1"/>
  <c r="H105" i="39"/>
  <c r="H101" i="39"/>
  <c r="H96" i="39"/>
  <c r="H92" i="39"/>
  <c r="H90" i="39"/>
  <c r="H85" i="39"/>
  <c r="AE69" i="39"/>
  <c r="H67" i="39"/>
  <c r="AE64" i="39"/>
  <c r="H57" i="39"/>
  <c r="AE54" i="39"/>
  <c r="H53" i="39"/>
  <c r="AE49" i="39"/>
  <c r="H48" i="39"/>
  <c r="AE45" i="39"/>
  <c r="H44" i="39"/>
  <c r="H42" i="39"/>
  <c r="H38" i="39"/>
  <c r="H33" i="39"/>
  <c r="H29" i="39"/>
  <c r="H24" i="39"/>
  <c r="H23" i="39"/>
  <c r="H22" i="39"/>
  <c r="H16" i="39"/>
  <c r="W86" i="39"/>
  <c r="AE86" i="39"/>
  <c r="W17" i="39"/>
  <c r="AE17" i="39"/>
  <c r="W110" i="39"/>
  <c r="AE110" i="39"/>
  <c r="W77" i="39"/>
  <c r="AE77" i="39"/>
  <c r="W71" i="39"/>
  <c r="AE71" i="39"/>
  <c r="W62" i="39"/>
  <c r="AE62" i="39"/>
  <c r="AE36" i="39"/>
  <c r="W36" i="39"/>
  <c r="AE27" i="39"/>
  <c r="W27" i="39"/>
  <c r="W20" i="39"/>
  <c r="AE20" i="39"/>
  <c r="AE100" i="39"/>
  <c r="W100" i="39"/>
  <c r="AE91" i="39"/>
  <c r="W91" i="39"/>
  <c r="W84" i="39"/>
  <c r="AE84" i="39"/>
  <c r="W22" i="39"/>
  <c r="AE22" i="39"/>
  <c r="W81" i="39"/>
  <c r="AE81" i="39"/>
  <c r="AE75" i="39"/>
  <c r="W75" i="39"/>
  <c r="W55" i="39"/>
  <c r="AE55" i="39"/>
  <c r="W46" i="39"/>
  <c r="AE46" i="39"/>
  <c r="W103" i="39"/>
  <c r="AE103" i="39"/>
  <c r="W94" i="39"/>
  <c r="AE94" i="39"/>
  <c r="AE68" i="39"/>
  <c r="W68" i="39"/>
  <c r="AE59" i="39"/>
  <c r="W59" i="39"/>
  <c r="W39" i="39"/>
  <c r="AE39" i="39"/>
  <c r="W30" i="39"/>
  <c r="AE30" i="39"/>
  <c r="U16" i="39"/>
  <c r="U24" i="39"/>
  <c r="U32" i="39"/>
  <c r="U40" i="39"/>
  <c r="U48" i="39"/>
  <c r="U56" i="39"/>
  <c r="U64" i="39"/>
  <c r="U20" i="39"/>
  <c r="U30" i="39"/>
  <c r="U42" i="39"/>
  <c r="U52" i="39"/>
  <c r="U62" i="39"/>
  <c r="U72" i="39"/>
  <c r="U80" i="39"/>
  <c r="U88" i="39"/>
  <c r="U96" i="39"/>
  <c r="U104" i="39"/>
  <c r="U12" i="39"/>
  <c r="U39" i="39"/>
  <c r="U71" i="39"/>
  <c r="U103" i="39"/>
  <c r="U33" i="39"/>
  <c r="U65" i="39"/>
  <c r="U97" i="39"/>
  <c r="U21" i="39"/>
  <c r="U37" i="39"/>
  <c r="U53" i="39"/>
  <c r="U69" i="39"/>
  <c r="U85" i="39"/>
  <c r="U101" i="39"/>
  <c r="U14" i="39"/>
  <c r="U26" i="39"/>
  <c r="U36" i="39"/>
  <c r="U46" i="39"/>
  <c r="U58" i="39"/>
  <c r="U68" i="39"/>
  <c r="U76" i="39"/>
  <c r="U84" i="39"/>
  <c r="U92" i="39"/>
  <c r="U100" i="39"/>
  <c r="U108" i="39"/>
  <c r="U23" i="39"/>
  <c r="U55" i="39"/>
  <c r="U87" i="39"/>
  <c r="U17" i="39"/>
  <c r="U49" i="39"/>
  <c r="U81" i="39"/>
  <c r="U13" i="39"/>
  <c r="U29" i="39"/>
  <c r="U45" i="39"/>
  <c r="U61" i="39"/>
  <c r="U77" i="39"/>
  <c r="U93" i="39"/>
  <c r="U109" i="39"/>
  <c r="AE107" i="39"/>
  <c r="W107" i="39"/>
  <c r="W87" i="39"/>
  <c r="AE87" i="39"/>
  <c r="W78" i="39"/>
  <c r="AE78" i="39"/>
  <c r="W52" i="39"/>
  <c r="AE52" i="39"/>
  <c r="AE43" i="39"/>
  <c r="W43" i="39"/>
  <c r="W23" i="39"/>
  <c r="AE23" i="39"/>
  <c r="H107" i="39"/>
  <c r="H100" i="39"/>
  <c r="H91" i="39"/>
  <c r="H84" i="39"/>
  <c r="H75" i="39"/>
  <c r="H68" i="39"/>
  <c r="H59" i="39"/>
  <c r="H52" i="39"/>
  <c r="H43" i="39"/>
  <c r="H36" i="39"/>
  <c r="H27" i="39"/>
  <c r="H20" i="39"/>
  <c r="H13" i="39"/>
  <c r="H12" i="27"/>
  <c r="AE79" i="27"/>
  <c r="AE70" i="27"/>
  <c r="AE61" i="27"/>
  <c r="AE109" i="27"/>
  <c r="AE101" i="27"/>
  <c r="W89" i="27"/>
  <c r="W105" i="27"/>
  <c r="AE93" i="27"/>
  <c r="AE57" i="27"/>
  <c r="W50" i="27"/>
  <c r="AE42" i="27"/>
  <c r="H60" i="27"/>
  <c r="H107" i="27"/>
  <c r="AE46" i="27"/>
  <c r="H95" i="27"/>
  <c r="AE84" i="27"/>
  <c r="W97" i="27"/>
  <c r="AE108" i="27"/>
  <c r="W100" i="27"/>
  <c r="AE100" i="27"/>
  <c r="W92" i="27"/>
  <c r="AE92" i="27"/>
  <c r="W69" i="27"/>
  <c r="AE69" i="27"/>
  <c r="AE56" i="27"/>
  <c r="W56" i="27"/>
  <c r="W49" i="27"/>
  <c r="AE49" i="27"/>
  <c r="AE41" i="27"/>
  <c r="W41" i="27"/>
  <c r="W31" i="27"/>
  <c r="AE31" i="27"/>
  <c r="W26" i="27"/>
  <c r="AE26" i="27"/>
  <c r="H28" i="27"/>
  <c r="H72" i="27"/>
  <c r="H58" i="27"/>
  <c r="H90" i="27"/>
  <c r="H23" i="27"/>
  <c r="R23" i="27" s="1"/>
  <c r="H44" i="27"/>
  <c r="H64" i="27"/>
  <c r="H55" i="27"/>
  <c r="H14" i="27"/>
  <c r="R14" i="27" s="1"/>
  <c r="H47" i="27"/>
  <c r="H68" i="27"/>
  <c r="H40" i="27"/>
  <c r="H81" i="27"/>
  <c r="H67" i="27"/>
  <c r="H30" i="27"/>
  <c r="H94" i="27"/>
  <c r="H25" i="27"/>
  <c r="H16" i="27"/>
  <c r="R16" i="27" s="1"/>
  <c r="H104" i="27"/>
  <c r="H59" i="27"/>
  <c r="H22" i="27"/>
  <c r="R22" i="27" s="1"/>
  <c r="H86" i="27"/>
  <c r="H17" i="27"/>
  <c r="R17" i="27" s="1"/>
  <c r="H105" i="27"/>
  <c r="H98" i="27"/>
  <c r="H71" i="27"/>
  <c r="H31" i="27"/>
  <c r="H79" i="27"/>
  <c r="H101" i="27"/>
  <c r="H53" i="27"/>
  <c r="H20" i="27"/>
  <c r="R20" i="27" s="1"/>
  <c r="H45" i="27"/>
  <c r="H111" i="27"/>
  <c r="H92" i="27"/>
  <c r="H42" i="27"/>
  <c r="H76" i="27"/>
  <c r="H26" i="27"/>
  <c r="H85" i="27"/>
  <c r="H24" i="27"/>
  <c r="H69" i="27"/>
  <c r="H35" i="27"/>
  <c r="H99" i="27"/>
  <c r="H62" i="27"/>
  <c r="H77" i="27"/>
  <c r="H57" i="27"/>
  <c r="H65" i="27"/>
  <c r="H27" i="27"/>
  <c r="H91" i="27"/>
  <c r="H54" i="27"/>
  <c r="H61" i="27"/>
  <c r="H49" i="27"/>
  <c r="H29" i="27"/>
  <c r="H34" i="27"/>
  <c r="H13" i="27"/>
  <c r="R13" i="27" s="1"/>
  <c r="H18" i="27"/>
  <c r="R18" i="27" s="1"/>
  <c r="H108" i="27"/>
  <c r="H32" i="27"/>
  <c r="H19" i="27"/>
  <c r="H46" i="27"/>
  <c r="H41" i="27"/>
  <c r="H48" i="27"/>
  <c r="H38" i="27"/>
  <c r="H33" i="27"/>
  <c r="H103" i="27"/>
  <c r="H106" i="27"/>
  <c r="H50" i="27"/>
  <c r="H82" i="27"/>
  <c r="H74" i="27"/>
  <c r="H97" i="27"/>
  <c r="H52" i="27"/>
  <c r="H83" i="27"/>
  <c r="H110" i="27"/>
  <c r="H15" i="27"/>
  <c r="R15" i="27" s="1"/>
  <c r="H75" i="27"/>
  <c r="H102" i="27"/>
  <c r="H80" i="27"/>
  <c r="H56" i="27"/>
  <c r="H37" i="27"/>
  <c r="H36" i="27"/>
  <c r="H78" i="27"/>
  <c r="H43" i="27"/>
  <c r="H73" i="27"/>
  <c r="H66" i="27"/>
  <c r="H96" i="27"/>
  <c r="H21" i="27"/>
  <c r="R21" i="27" s="1"/>
  <c r="H51" i="27"/>
  <c r="H89" i="27"/>
  <c r="H70" i="27"/>
  <c r="H109" i="27"/>
  <c r="AE104" i="27"/>
  <c r="W104" i="27"/>
  <c r="AE96" i="27"/>
  <c r="W88" i="27"/>
  <c r="AE88" i="27"/>
  <c r="W83" i="27"/>
  <c r="AE83" i="27"/>
  <c r="AE78" i="27"/>
  <c r="W78" i="27"/>
  <c r="AE73" i="27"/>
  <c r="W73" i="27"/>
  <c r="W65" i="27"/>
  <c r="AE65" i="27"/>
  <c r="AE60" i="27"/>
  <c r="W60" i="27"/>
  <c r="AE55" i="27"/>
  <c r="W55" i="27"/>
  <c r="W45" i="27"/>
  <c r="AE45" i="27"/>
  <c r="AE35" i="27"/>
  <c r="W35" i="27"/>
  <c r="W30" i="27"/>
  <c r="AE30" i="27"/>
  <c r="W106" i="27"/>
  <c r="W98" i="27"/>
  <c r="AE98" i="27"/>
  <c r="AE85" i="27"/>
  <c r="W85" i="27"/>
  <c r="AE80" i="27"/>
  <c r="W80" i="27"/>
  <c r="W67" i="27"/>
  <c r="W62" i="27"/>
  <c r="W47" i="27"/>
  <c r="AE110" i="27"/>
  <c r="W110" i="27"/>
  <c r="W102" i="27"/>
  <c r="W76" i="27"/>
  <c r="AE76" i="27"/>
  <c r="W71" i="27"/>
  <c r="AE63" i="27"/>
  <c r="W58" i="27"/>
  <c r="AE58" i="27"/>
  <c r="AE33" i="27"/>
  <c r="W33" i="27"/>
  <c r="AE28" i="27"/>
  <c r="U99" i="27"/>
  <c r="U34" i="27"/>
  <c r="U28" i="27"/>
  <c r="U17" i="27"/>
  <c r="U40" i="27"/>
  <c r="U57" i="27"/>
  <c r="U43" i="27"/>
  <c r="U95" i="27"/>
  <c r="U92" i="27"/>
  <c r="U81" i="27"/>
  <c r="U42" i="27"/>
  <c r="U64" i="27"/>
  <c r="U72" i="27"/>
  <c r="U88" i="27"/>
  <c r="U78" i="27"/>
  <c r="U103" i="27"/>
  <c r="U107" i="27"/>
  <c r="U18" i="27"/>
  <c r="U50" i="27"/>
  <c r="U33" i="27"/>
  <c r="U79" i="27"/>
  <c r="U37" i="27"/>
  <c r="U97" i="27"/>
  <c r="U62" i="27"/>
  <c r="U24" i="27"/>
  <c r="U87" i="27"/>
  <c r="U106" i="27"/>
  <c r="U35" i="27"/>
  <c r="U80" i="27"/>
  <c r="U82" i="27"/>
  <c r="U71" i="27"/>
  <c r="U70" i="27"/>
  <c r="U52" i="27"/>
  <c r="U53" i="27"/>
  <c r="U51" i="27"/>
  <c r="U26" i="27"/>
  <c r="U48" i="27"/>
  <c r="U89" i="27"/>
  <c r="U47" i="27"/>
  <c r="U104" i="27"/>
  <c r="U83" i="27"/>
  <c r="U29" i="27"/>
  <c r="U49" i="27"/>
  <c r="U94" i="27"/>
  <c r="U36" i="27"/>
  <c r="U22" i="27"/>
  <c r="U38" i="27"/>
  <c r="U54" i="27"/>
  <c r="U13" i="27"/>
  <c r="U31" i="27"/>
  <c r="U56" i="27"/>
  <c r="U74" i="27"/>
  <c r="U90" i="27"/>
  <c r="U32" i="27"/>
  <c r="U60" i="27"/>
  <c r="U96" i="27"/>
  <c r="U109" i="27"/>
  <c r="U21" i="27"/>
  <c r="U67" i="27"/>
  <c r="U98" i="27"/>
  <c r="U27" i="27"/>
  <c r="U63" i="27"/>
  <c r="U91" i="27"/>
  <c r="U77" i="27"/>
  <c r="U93" i="27"/>
  <c r="U69" i="27"/>
  <c r="U12" i="27"/>
  <c r="U68" i="27"/>
  <c r="U30" i="27"/>
  <c r="U46" i="27"/>
  <c r="U23" i="27"/>
  <c r="U41" i="27"/>
  <c r="U65" i="27"/>
  <c r="U85" i="27"/>
  <c r="U108" i="27"/>
  <c r="U44" i="27"/>
  <c r="U76" i="27"/>
  <c r="U101" i="27"/>
  <c r="U61" i="27"/>
  <c r="U86" i="27"/>
  <c r="U111" i="27"/>
  <c r="U39" i="27"/>
  <c r="U75" i="27"/>
  <c r="U55" i="27"/>
  <c r="U102" i="27"/>
  <c r="U14" i="27"/>
  <c r="U25" i="27"/>
  <c r="P86" i="36" l="1"/>
  <c r="P85" i="36"/>
  <c r="P12" i="39" a="1"/>
  <c r="P58" i="39" s="1"/>
  <c r="R12" i="39"/>
  <c r="W12" i="39" s="1"/>
  <c r="P12" i="27" a="1"/>
  <c r="P63" i="27" s="1"/>
  <c r="R19" i="27"/>
  <c r="R12" i="27"/>
  <c r="V12" i="27" s="1" a="1"/>
  <c r="P20" i="27"/>
  <c r="P16" i="27"/>
  <c r="P26" i="27"/>
  <c r="P32" i="27"/>
  <c r="P24" i="27"/>
  <c r="P15" i="27"/>
  <c r="P87" i="27"/>
  <c r="P41" i="27"/>
  <c r="P48" i="27"/>
  <c r="P69" i="27"/>
  <c r="P84" i="27"/>
  <c r="P43" i="27"/>
  <c r="P77" i="27"/>
  <c r="P79" i="27"/>
  <c r="P105" i="27"/>
  <c r="P40" i="27"/>
  <c r="P94" i="27"/>
  <c r="P60" i="27"/>
  <c r="P19" i="27"/>
  <c r="P81" i="27"/>
  <c r="P13" i="27"/>
  <c r="P89" i="27"/>
  <c r="P28" i="27"/>
  <c r="P99" i="27"/>
  <c r="P75" i="27"/>
  <c r="P93" i="27"/>
  <c r="P12" i="27"/>
  <c r="P33" i="27"/>
  <c r="P107" i="27"/>
  <c r="P50" i="27"/>
  <c r="P14" i="27"/>
  <c r="P34" i="27"/>
  <c r="P104" i="27"/>
  <c r="P82" i="27"/>
  <c r="P46" i="27"/>
  <c r="P102" i="27"/>
  <c r="H75" i="36"/>
  <c r="H76" i="36"/>
  <c r="H73" i="36"/>
  <c r="H74" i="36"/>
  <c r="H86" i="36"/>
  <c r="H85" i="36"/>
  <c r="H65" i="36"/>
  <c r="H66" i="36"/>
  <c r="H68" i="36"/>
  <c r="H67" i="36"/>
  <c r="H63" i="36"/>
  <c r="H62" i="36"/>
  <c r="H69" i="36"/>
  <c r="H64" i="36"/>
  <c r="P75" i="36"/>
  <c r="P73" i="36"/>
  <c r="I19" i="36"/>
  <c r="P74" i="36"/>
  <c r="I27" i="36"/>
  <c r="I9" i="36"/>
  <c r="H8" i="36" a="1"/>
  <c r="I52" i="36"/>
  <c r="I35" i="36"/>
  <c r="I23" i="36"/>
  <c r="H47" i="40"/>
  <c r="H51" i="40"/>
  <c r="H55" i="40"/>
  <c r="H43" i="40"/>
  <c r="H48" i="40"/>
  <c r="H53" i="40"/>
  <c r="H58" i="40"/>
  <c r="H45" i="40"/>
  <c r="H50" i="40"/>
  <c r="H56" i="40"/>
  <c r="H49" i="40"/>
  <c r="H44" i="40"/>
  <c r="H52" i="40"/>
  <c r="H54" i="40"/>
  <c r="H57" i="40"/>
  <c r="H46" i="40"/>
  <c r="V58" i="27"/>
  <c r="V68" i="27"/>
  <c r="V40" i="27"/>
  <c r="V59" i="27"/>
  <c r="V24" i="27"/>
  <c r="V70" i="27"/>
  <c r="V72" i="27"/>
  <c r="V91" i="27"/>
  <c r="V89" i="27"/>
  <c r="V36" i="27"/>
  <c r="V25" i="27"/>
  <c r="V107" i="27"/>
  <c r="V99" i="27"/>
  <c r="V51" i="27"/>
  <c r="V32" i="27"/>
  <c r="V103" i="27"/>
  <c r="V64" i="27"/>
  <c r="V61" i="27"/>
  <c r="V74" i="27"/>
  <c r="V77" i="27"/>
  <c r="V82" i="27"/>
  <c r="V110" i="27"/>
  <c r="V75" i="27"/>
  <c r="V43" i="27"/>
  <c r="V80" i="27"/>
  <c r="V54" i="27"/>
  <c r="V94" i="27"/>
  <c r="V109" i="27"/>
  <c r="V90" i="27"/>
  <c r="V95" i="27"/>
  <c r="V79" i="27"/>
  <c r="V87" i="27"/>
  <c r="V38" i="27"/>
  <c r="V53" i="27"/>
  <c r="V81" i="27"/>
  <c r="V27" i="27"/>
  <c r="V34" i="27"/>
  <c r="V97" i="27"/>
  <c r="V26" i="27"/>
  <c r="V101" i="27"/>
  <c r="V44" i="27"/>
  <c r="V48" i="27"/>
  <c r="V39" i="27"/>
  <c r="V29" i="27"/>
  <c r="V85" i="27"/>
  <c r="V86" i="27"/>
  <c r="V52" i="27"/>
  <c r="V111" i="27"/>
  <c r="V46" i="27"/>
  <c r="V50" i="27"/>
  <c r="V88" i="27"/>
  <c r="V65" i="27"/>
  <c r="V60" i="27"/>
  <c r="V62" i="27"/>
  <c r="V93" i="27"/>
  <c r="V66" i="27"/>
  <c r="V57" i="27"/>
  <c r="V56" i="27"/>
  <c r="V49" i="27"/>
  <c r="V104" i="27"/>
  <c r="V45" i="27"/>
  <c r="V35" i="27"/>
  <c r="V98" i="27"/>
  <c r="V76" i="27"/>
  <c r="V33" i="27"/>
  <c r="V28" i="27"/>
  <c r="V37" i="27"/>
  <c r="V100" i="27"/>
  <c r="V69" i="27"/>
  <c r="V105" i="27"/>
  <c r="V84" i="27"/>
  <c r="V108" i="27"/>
  <c r="V92" i="27"/>
  <c r="V31" i="27"/>
  <c r="V96" i="27"/>
  <c r="V73" i="27"/>
  <c r="V55" i="27"/>
  <c r="V106" i="27"/>
  <c r="V67" i="27"/>
  <c r="V47" i="27"/>
  <c r="V63" i="27"/>
  <c r="V83" i="27"/>
  <c r="V42" i="27"/>
  <c r="V41" i="27"/>
  <c r="V78" i="27"/>
  <c r="V30" i="27"/>
  <c r="V102" i="27"/>
  <c r="V71" i="27"/>
  <c r="P43" i="36" a="1"/>
  <c r="Q44" i="36"/>
  <c r="Q37" i="36"/>
  <c r="I11" i="40"/>
  <c r="I15" i="40"/>
  <c r="I25" i="40"/>
  <c r="H8" i="40" a="1"/>
  <c r="I9" i="40"/>
  <c r="P66" i="40"/>
  <c r="P62" i="40"/>
  <c r="P65" i="40"/>
  <c r="P63" i="40"/>
  <c r="P68" i="40"/>
  <c r="P67" i="40"/>
  <c r="P69" i="40"/>
  <c r="P64" i="40"/>
  <c r="Q9" i="36"/>
  <c r="P8" i="36" a="1"/>
  <c r="Q33" i="36"/>
  <c r="Q21" i="36"/>
  <c r="I35" i="40"/>
  <c r="I39" i="40"/>
  <c r="I37" i="40"/>
  <c r="I21" i="40"/>
  <c r="H62" i="40" a="1"/>
  <c r="I67" i="40"/>
  <c r="Q67" i="40"/>
  <c r="Q23" i="36"/>
  <c r="Q35" i="36"/>
  <c r="I46" i="36"/>
  <c r="P8" i="40" a="1"/>
  <c r="P48" i="40"/>
  <c r="P49" i="40"/>
  <c r="P50" i="40"/>
  <c r="P56" i="40"/>
  <c r="P43" i="40"/>
  <c r="P46" i="40"/>
  <c r="P45" i="40"/>
  <c r="P54" i="40"/>
  <c r="P55" i="40"/>
  <c r="P53" i="40"/>
  <c r="P52" i="40"/>
  <c r="P58" i="40"/>
  <c r="P47" i="40"/>
  <c r="P57" i="40"/>
  <c r="P44" i="40"/>
  <c r="P51" i="40"/>
  <c r="I33" i="40"/>
  <c r="I17" i="40"/>
  <c r="I50" i="40"/>
  <c r="Q54" i="36"/>
  <c r="P62" i="36" a="1"/>
  <c r="Q29" i="36"/>
  <c r="Q27" i="36"/>
  <c r="Q15" i="36"/>
  <c r="I56" i="36"/>
  <c r="I54" i="36"/>
  <c r="I44" i="36"/>
  <c r="H43" i="36" a="1"/>
  <c r="I19" i="40"/>
  <c r="I23" i="40"/>
  <c r="I29" i="40"/>
  <c r="I13" i="40"/>
  <c r="I12" i="39" a="1"/>
  <c r="I40" i="39" s="1"/>
  <c r="R13" i="39"/>
  <c r="W14" i="39" s="1"/>
  <c r="I12" i="27" a="1"/>
  <c r="I45" i="27" s="1"/>
  <c r="V13" i="27"/>
  <c r="W13" i="27"/>
  <c r="V21" i="27"/>
  <c r="W21" i="27"/>
  <c r="W15" i="27"/>
  <c r="V15" i="27"/>
  <c r="V22" i="27"/>
  <c r="W22" i="27"/>
  <c r="V14" i="27"/>
  <c r="W14" i="27"/>
  <c r="V23" i="27"/>
  <c r="W23" i="27"/>
  <c r="W18" i="27"/>
  <c r="V18" i="27"/>
  <c r="W20" i="27"/>
  <c r="V20" i="27"/>
  <c r="V17" i="27"/>
  <c r="W17" i="27"/>
  <c r="V19" i="27"/>
  <c r="V16" i="27"/>
  <c r="W16" i="27"/>
  <c r="V12" i="27"/>
  <c r="Q12" i="27" a="1"/>
  <c r="P97" i="39" l="1"/>
  <c r="P104" i="39"/>
  <c r="P101" i="39"/>
  <c r="P107" i="39"/>
  <c r="P93" i="39"/>
  <c r="P52" i="39"/>
  <c r="P37" i="39"/>
  <c r="P75" i="39"/>
  <c r="P81" i="39"/>
  <c r="P57" i="39"/>
  <c r="P48" i="39"/>
  <c r="P94" i="39"/>
  <c r="P109" i="39"/>
  <c r="P24" i="39"/>
  <c r="P22" i="39"/>
  <c r="P43" i="39"/>
  <c r="P12" i="39"/>
  <c r="P64" i="39"/>
  <c r="P38" i="39"/>
  <c r="P111" i="39"/>
  <c r="P79" i="39"/>
  <c r="P47" i="39"/>
  <c r="P15" i="39"/>
  <c r="P66" i="39"/>
  <c r="P26" i="39"/>
  <c r="P20" i="39"/>
  <c r="P17" i="39"/>
  <c r="P49" i="39"/>
  <c r="P33" i="39"/>
  <c r="P77" i="39"/>
  <c r="P40" i="39"/>
  <c r="P105" i="39"/>
  <c r="P41" i="39"/>
  <c r="P62" i="39"/>
  <c r="P85" i="39"/>
  <c r="P21" i="39"/>
  <c r="P16" i="39"/>
  <c r="P92" i="39"/>
  <c r="P99" i="39"/>
  <c r="P67" i="39"/>
  <c r="P35" i="39"/>
  <c r="P98" i="39"/>
  <c r="P32" i="39"/>
  <c r="P108" i="39"/>
  <c r="P103" i="39"/>
  <c r="P71" i="39"/>
  <c r="P39" i="39"/>
  <c r="P106" i="39"/>
  <c r="P18" i="39"/>
  <c r="P34" i="39"/>
  <c r="P65" i="39"/>
  <c r="P46" i="39"/>
  <c r="P72" i="39"/>
  <c r="P110" i="39"/>
  <c r="P56" i="39"/>
  <c r="P45" i="39"/>
  <c r="P78" i="39"/>
  <c r="P89" i="39"/>
  <c r="P25" i="39"/>
  <c r="P100" i="39"/>
  <c r="P69" i="39"/>
  <c r="P74" i="39"/>
  <c r="P86" i="39"/>
  <c r="P60" i="39"/>
  <c r="P91" i="39"/>
  <c r="P59" i="39"/>
  <c r="P27" i="39"/>
  <c r="P50" i="39"/>
  <c r="P102" i="39"/>
  <c r="P76" i="39"/>
  <c r="P95" i="39"/>
  <c r="P63" i="39"/>
  <c r="P31" i="39"/>
  <c r="P90" i="39"/>
  <c r="P42" i="39"/>
  <c r="P29" i="39"/>
  <c r="P61" i="39"/>
  <c r="P84" i="39"/>
  <c r="P68" i="39"/>
  <c r="P30" i="39"/>
  <c r="P13" i="39"/>
  <c r="P14" i="39"/>
  <c r="P73" i="39"/>
  <c r="P88" i="39"/>
  <c r="P36" i="39"/>
  <c r="P53" i="39"/>
  <c r="P80" i="39"/>
  <c r="P54" i="39"/>
  <c r="P28" i="39"/>
  <c r="P83" i="39"/>
  <c r="P51" i="39"/>
  <c r="P19" i="39"/>
  <c r="P96" i="39"/>
  <c r="P70" i="39"/>
  <c r="P44" i="39"/>
  <c r="P87" i="39"/>
  <c r="P55" i="39"/>
  <c r="P23" i="39"/>
  <c r="P82" i="39"/>
  <c r="P58" i="27"/>
  <c r="P95" i="27"/>
  <c r="P100" i="27"/>
  <c r="P61" i="27"/>
  <c r="P68" i="27"/>
  <c r="P98" i="27"/>
  <c r="P74" i="27"/>
  <c r="P71" i="27"/>
  <c r="P103" i="27"/>
  <c r="P96" i="27"/>
  <c r="P85" i="27"/>
  <c r="P64" i="27"/>
  <c r="P54" i="27"/>
  <c r="P92" i="27"/>
  <c r="P109" i="27"/>
  <c r="P56" i="27"/>
  <c r="P67" i="27"/>
  <c r="P30" i="27"/>
  <c r="P59" i="27"/>
  <c r="P35" i="27"/>
  <c r="P65" i="27"/>
  <c r="P27" i="27"/>
  <c r="P97" i="27"/>
  <c r="P106" i="27"/>
  <c r="P25" i="27"/>
  <c r="P38" i="27"/>
  <c r="P76" i="27"/>
  <c r="P57" i="27"/>
  <c r="P80" i="27"/>
  <c r="P108" i="27"/>
  <c r="P90" i="27"/>
  <c r="P36" i="27"/>
  <c r="P29" i="27"/>
  <c r="P45" i="27"/>
  <c r="P39" i="27"/>
  <c r="P18" i="27"/>
  <c r="P49" i="27"/>
  <c r="P37" i="27"/>
  <c r="P72" i="27"/>
  <c r="W12" i="27"/>
  <c r="W19" i="27"/>
  <c r="P51" i="27"/>
  <c r="P31" i="27"/>
  <c r="P70" i="27"/>
  <c r="P52" i="27"/>
  <c r="P66" i="27"/>
  <c r="P101" i="27"/>
  <c r="P55" i="27"/>
  <c r="P111" i="27"/>
  <c r="P47" i="27"/>
  <c r="P23" i="27"/>
  <c r="P42" i="27"/>
  <c r="P83" i="27"/>
  <c r="P21" i="27"/>
  <c r="P22" i="27"/>
  <c r="P110" i="27"/>
  <c r="P53" i="27"/>
  <c r="P88" i="27"/>
  <c r="P78" i="27"/>
  <c r="P86" i="27"/>
  <c r="P91" i="27"/>
  <c r="P73" i="27"/>
  <c r="P44" i="27"/>
  <c r="P62" i="27"/>
  <c r="P17" i="27"/>
  <c r="I88" i="27"/>
  <c r="I106" i="27"/>
  <c r="I53" i="27"/>
  <c r="I51" i="27"/>
  <c r="I81" i="27"/>
  <c r="I85" i="27"/>
  <c r="I63" i="27"/>
  <c r="I17" i="27"/>
  <c r="I30" i="27"/>
  <c r="I74" i="27"/>
  <c r="I32" i="27"/>
  <c r="I89" i="27"/>
  <c r="I33" i="27"/>
  <c r="I109" i="27"/>
  <c r="I21" i="27"/>
  <c r="I76" i="27"/>
  <c r="I64" i="27"/>
  <c r="I83" i="27"/>
  <c r="I44" i="27"/>
  <c r="H13" i="36"/>
  <c r="H16" i="36"/>
  <c r="H34" i="36"/>
  <c r="H9" i="36"/>
  <c r="H29" i="36"/>
  <c r="H31" i="36"/>
  <c r="H8" i="36"/>
  <c r="H38" i="36"/>
  <c r="H10" i="36"/>
  <c r="H36" i="36"/>
  <c r="H37" i="36"/>
  <c r="H18" i="36"/>
  <c r="H20" i="36"/>
  <c r="H14" i="36"/>
  <c r="H23" i="36"/>
  <c r="H21" i="36"/>
  <c r="H19" i="36"/>
  <c r="H28" i="36"/>
  <c r="H12" i="36"/>
  <c r="H27" i="36"/>
  <c r="H22" i="36"/>
  <c r="H39" i="36"/>
  <c r="H33" i="36"/>
  <c r="H17" i="36"/>
  <c r="H24" i="36"/>
  <c r="H32" i="36"/>
  <c r="H30" i="36"/>
  <c r="H11" i="36"/>
  <c r="H15" i="36"/>
  <c r="H26" i="36"/>
  <c r="H35" i="36"/>
  <c r="H25" i="36"/>
  <c r="H8" i="40"/>
  <c r="H13" i="40"/>
  <c r="H17" i="40"/>
  <c r="H21" i="40"/>
  <c r="H25" i="40"/>
  <c r="H29" i="40"/>
  <c r="H33" i="40"/>
  <c r="H37" i="40"/>
  <c r="H11" i="40"/>
  <c r="H15" i="40"/>
  <c r="H19" i="40"/>
  <c r="H23" i="40"/>
  <c r="H27" i="40"/>
  <c r="H31" i="40"/>
  <c r="H35" i="40"/>
  <c r="H39" i="40"/>
  <c r="H14" i="40"/>
  <c r="H22" i="40"/>
  <c r="H30" i="40"/>
  <c r="H38" i="40"/>
  <c r="H16" i="40"/>
  <c r="H24" i="40"/>
  <c r="H32" i="40"/>
  <c r="H9" i="40"/>
  <c r="H18" i="40"/>
  <c r="H34" i="40"/>
  <c r="H12" i="40"/>
  <c r="H36" i="40"/>
  <c r="H20" i="40"/>
  <c r="H26" i="40"/>
  <c r="H10" i="40"/>
  <c r="H28" i="40"/>
  <c r="I58" i="27"/>
  <c r="I52" i="27"/>
  <c r="I55" i="27"/>
  <c r="I65" i="27"/>
  <c r="I70" i="27"/>
  <c r="I56" i="27"/>
  <c r="I13" i="27"/>
  <c r="I108" i="27"/>
  <c r="I69" i="27"/>
  <c r="I23" i="27"/>
  <c r="I78" i="27"/>
  <c r="I104" i="27"/>
  <c r="I79" i="27"/>
  <c r="I105" i="27"/>
  <c r="I22" i="27"/>
  <c r="I61" i="27"/>
  <c r="I107" i="27"/>
  <c r="I94" i="27"/>
  <c r="I82" i="27"/>
  <c r="I46" i="27"/>
  <c r="I41" i="27"/>
  <c r="I35" i="27"/>
  <c r="I101" i="27"/>
  <c r="I14" i="27"/>
  <c r="I20" i="27"/>
  <c r="I39" i="27"/>
  <c r="I100" i="27"/>
  <c r="I92" i="27"/>
  <c r="I49" i="27"/>
  <c r="I80" i="27"/>
  <c r="I98" i="27"/>
  <c r="I25" i="27"/>
  <c r="I90" i="27"/>
  <c r="I24" i="27"/>
  <c r="I34" i="27"/>
  <c r="I77" i="27"/>
  <c r="I72" i="27"/>
  <c r="I18" i="27"/>
  <c r="H43" i="36"/>
  <c r="H49" i="36"/>
  <c r="H57" i="36"/>
  <c r="H55" i="36"/>
  <c r="H48" i="36"/>
  <c r="H46" i="36"/>
  <c r="H58" i="36"/>
  <c r="H44" i="36"/>
  <c r="H53" i="36"/>
  <c r="H54" i="36"/>
  <c r="H45" i="36"/>
  <c r="H47" i="36"/>
  <c r="H52" i="36"/>
  <c r="H50" i="36"/>
  <c r="H51" i="36"/>
  <c r="H56" i="36"/>
  <c r="P20" i="40"/>
  <c r="P37" i="40"/>
  <c r="P21" i="40"/>
  <c r="P11" i="40"/>
  <c r="P38" i="40"/>
  <c r="P27" i="40"/>
  <c r="P18" i="40"/>
  <c r="P32" i="40"/>
  <c r="P28" i="40"/>
  <c r="P15" i="40"/>
  <c r="P13" i="40"/>
  <c r="P9" i="40"/>
  <c r="P16" i="40"/>
  <c r="P10" i="40"/>
  <c r="P17" i="40"/>
  <c r="P8" i="40"/>
  <c r="P29" i="40"/>
  <c r="P36" i="40"/>
  <c r="P33" i="40"/>
  <c r="P24" i="40"/>
  <c r="P23" i="40"/>
  <c r="P34" i="40"/>
  <c r="P35" i="40"/>
  <c r="P31" i="40"/>
  <c r="P19" i="40"/>
  <c r="P22" i="40"/>
  <c r="P14" i="40"/>
  <c r="P25" i="40"/>
  <c r="P26" i="40"/>
  <c r="P30" i="40"/>
  <c r="P39" i="40"/>
  <c r="P12" i="40"/>
  <c r="V12" i="39" a="1"/>
  <c r="P52" i="36"/>
  <c r="P53" i="36"/>
  <c r="P47" i="36"/>
  <c r="P51" i="36"/>
  <c r="P45" i="36"/>
  <c r="P58" i="36"/>
  <c r="P54" i="36"/>
  <c r="P48" i="36"/>
  <c r="P57" i="36"/>
  <c r="P43" i="36"/>
  <c r="P56" i="36"/>
  <c r="P46" i="36"/>
  <c r="P49" i="36"/>
  <c r="P55" i="36"/>
  <c r="P44" i="36"/>
  <c r="P50" i="36"/>
  <c r="I95" i="27"/>
  <c r="I31" i="27"/>
  <c r="I19" i="27"/>
  <c r="I66" i="27"/>
  <c r="I71" i="27"/>
  <c r="I48" i="27"/>
  <c r="I62" i="27"/>
  <c r="I86" i="27"/>
  <c r="I99" i="27"/>
  <c r="I38" i="27"/>
  <c r="I60" i="27"/>
  <c r="I26" i="27"/>
  <c r="I27" i="27"/>
  <c r="I12" i="27"/>
  <c r="I57" i="27"/>
  <c r="I54" i="27"/>
  <c r="I50" i="27"/>
  <c r="I28" i="27"/>
  <c r="P9" i="36"/>
  <c r="P25" i="36"/>
  <c r="P10" i="36"/>
  <c r="P26" i="36"/>
  <c r="P8" i="36"/>
  <c r="P15" i="36"/>
  <c r="P12" i="36"/>
  <c r="P19" i="36"/>
  <c r="P17" i="36"/>
  <c r="P37" i="36"/>
  <c r="P30" i="36"/>
  <c r="P24" i="36"/>
  <c r="P39" i="36"/>
  <c r="P27" i="36"/>
  <c r="P29" i="36"/>
  <c r="P18" i="36"/>
  <c r="P38" i="36"/>
  <c r="P23" i="36"/>
  <c r="P28" i="36"/>
  <c r="P35" i="36"/>
  <c r="P33" i="36"/>
  <c r="P16" i="36"/>
  <c r="P36" i="36"/>
  <c r="P14" i="36"/>
  <c r="P32" i="36"/>
  <c r="P11" i="36"/>
  <c r="P21" i="36"/>
  <c r="P20" i="36"/>
  <c r="P34" i="36"/>
  <c r="P13" i="36"/>
  <c r="P22" i="36"/>
  <c r="P31" i="36"/>
  <c r="P67" i="36"/>
  <c r="P68" i="36"/>
  <c r="P65" i="36"/>
  <c r="P69" i="36"/>
  <c r="P63" i="36"/>
  <c r="P64" i="36"/>
  <c r="P66" i="36"/>
  <c r="P62" i="36"/>
  <c r="H63" i="40"/>
  <c r="H67" i="40"/>
  <c r="H65" i="40"/>
  <c r="H68" i="40"/>
  <c r="H64" i="40"/>
  <c r="H66" i="40"/>
  <c r="H62" i="40"/>
  <c r="H69" i="40"/>
  <c r="I41" i="39"/>
  <c r="I29" i="39"/>
  <c r="I91" i="39"/>
  <c r="I63" i="39"/>
  <c r="I58" i="39"/>
  <c r="I75" i="39"/>
  <c r="I36" i="39"/>
  <c r="I59" i="39"/>
  <c r="I60" i="39"/>
  <c r="I111" i="39"/>
  <c r="I49" i="39"/>
  <c r="I56" i="39"/>
  <c r="I35" i="39"/>
  <c r="I54" i="39"/>
  <c r="I106" i="39"/>
  <c r="I68" i="39"/>
  <c r="I89" i="39"/>
  <c r="I14" i="39"/>
  <c r="I108" i="39"/>
  <c r="I61" i="39"/>
  <c r="I25" i="39"/>
  <c r="I28" i="39"/>
  <c r="I15" i="39"/>
  <c r="I96" i="39"/>
  <c r="I32" i="39"/>
  <c r="I84" i="39"/>
  <c r="I85" i="39"/>
  <c r="I76" i="39"/>
  <c r="I42" i="39"/>
  <c r="I33" i="39"/>
  <c r="I93" i="39"/>
  <c r="I94" i="39"/>
  <c r="I21" i="39"/>
  <c r="I102" i="39"/>
  <c r="I18" i="39"/>
  <c r="I83" i="39"/>
  <c r="I88" i="39"/>
  <c r="I24" i="39"/>
  <c r="I62" i="39"/>
  <c r="I34" i="39"/>
  <c r="I103" i="39"/>
  <c r="I13" i="39"/>
  <c r="I74" i="39"/>
  <c r="I31" i="39"/>
  <c r="I52" i="39"/>
  <c r="I99" i="39"/>
  <c r="I70" i="39"/>
  <c r="I37" i="39"/>
  <c r="I81" i="39"/>
  <c r="I64" i="39"/>
  <c r="I26" i="39"/>
  <c r="I55" i="39"/>
  <c r="I67" i="39"/>
  <c r="I23" i="39"/>
  <c r="I46" i="39"/>
  <c r="I73" i="39"/>
  <c r="I12" i="39"/>
  <c r="I107" i="39"/>
  <c r="I100" i="39"/>
  <c r="I44" i="39"/>
  <c r="I45" i="39"/>
  <c r="I27" i="39"/>
  <c r="I78" i="39"/>
  <c r="I22" i="39"/>
  <c r="I87" i="39"/>
  <c r="I105" i="39"/>
  <c r="I92" i="39"/>
  <c r="I50" i="39"/>
  <c r="I101" i="39"/>
  <c r="I79" i="39"/>
  <c r="I51" i="39"/>
  <c r="I17" i="39"/>
  <c r="I80" i="39"/>
  <c r="I48" i="39"/>
  <c r="I16" i="39"/>
  <c r="I53" i="39"/>
  <c r="I71" i="39"/>
  <c r="I110" i="39"/>
  <c r="I90" i="39"/>
  <c r="I97" i="39"/>
  <c r="I20" i="39"/>
  <c r="I98" i="39"/>
  <c r="I77" i="39"/>
  <c r="I43" i="39"/>
  <c r="I86" i="39"/>
  <c r="I30" i="39"/>
  <c r="I95" i="39"/>
  <c r="I57" i="39"/>
  <c r="I66" i="39"/>
  <c r="I109" i="39"/>
  <c r="I39" i="39"/>
  <c r="I65" i="39"/>
  <c r="I82" i="39"/>
  <c r="I38" i="39"/>
  <c r="I69" i="39"/>
  <c r="I47" i="39"/>
  <c r="I19" i="39"/>
  <c r="I104" i="39"/>
  <c r="I72" i="39"/>
  <c r="W13" i="39"/>
  <c r="Q12" i="39" a="1"/>
  <c r="I93" i="27"/>
  <c r="I68" i="27"/>
  <c r="I102" i="27"/>
  <c r="I15" i="27"/>
  <c r="I91" i="27"/>
  <c r="I97" i="27"/>
  <c r="I73" i="27"/>
  <c r="I37" i="27"/>
  <c r="I40" i="27"/>
  <c r="I59" i="27"/>
  <c r="I29" i="27"/>
  <c r="I110" i="27"/>
  <c r="I96" i="27"/>
  <c r="I43" i="27"/>
  <c r="I47" i="27"/>
  <c r="I75" i="27"/>
  <c r="I87" i="27"/>
  <c r="I42" i="27"/>
  <c r="I111" i="27"/>
  <c r="I103" i="27"/>
  <c r="I36" i="27"/>
  <c r="I67" i="27"/>
  <c r="I16" i="27"/>
  <c r="I84" i="27"/>
  <c r="Q88" i="27"/>
  <c r="Q24" i="27"/>
  <c r="Q61" i="27"/>
  <c r="Q87" i="27"/>
  <c r="Q59" i="27"/>
  <c r="Q38" i="27"/>
  <c r="Q48" i="27"/>
  <c r="Q85" i="27"/>
  <c r="Q21" i="27"/>
  <c r="Q107" i="27"/>
  <c r="Q34" i="27"/>
  <c r="Q36" i="27"/>
  <c r="Q111" i="27"/>
  <c r="Q86" i="27"/>
  <c r="Q84" i="27"/>
  <c r="Q17" i="27"/>
  <c r="Q42" i="27"/>
  <c r="Q60" i="27"/>
  <c r="Q79" i="27"/>
  <c r="Q62" i="27"/>
  <c r="Q63" i="27"/>
  <c r="Q12" i="27"/>
  <c r="Q90" i="27"/>
  <c r="Q95" i="27"/>
  <c r="Q46" i="27"/>
  <c r="Q56" i="27"/>
  <c r="Q93" i="27"/>
  <c r="Q29" i="27"/>
  <c r="Q23" i="27"/>
  <c r="Q66" i="27"/>
  <c r="Q80" i="27"/>
  <c r="Q16" i="27"/>
  <c r="Q53" i="27"/>
  <c r="Q71" i="27"/>
  <c r="Q43" i="27"/>
  <c r="Q100" i="27"/>
  <c r="Q73" i="27"/>
  <c r="Q83" i="27"/>
  <c r="Q30" i="27"/>
  <c r="Q97" i="27"/>
  <c r="Q51" i="27"/>
  <c r="Q26" i="27"/>
  <c r="Q81" i="27"/>
  <c r="Q82" i="27"/>
  <c r="Q52" i="27"/>
  <c r="Q58" i="27"/>
  <c r="Q67" i="27"/>
  <c r="Q35" i="27"/>
  <c r="Q15" i="27"/>
  <c r="Q54" i="27"/>
  <c r="Q40" i="27"/>
  <c r="Q13" i="27"/>
  <c r="Q102" i="27"/>
  <c r="Q101" i="27"/>
  <c r="Q39" i="27"/>
  <c r="Q68" i="27"/>
  <c r="Q19" i="27"/>
  <c r="Q57" i="27"/>
  <c r="Q108" i="27"/>
  <c r="Q22" i="27"/>
  <c r="Q92" i="27"/>
  <c r="Q76" i="27"/>
  <c r="Q104" i="27"/>
  <c r="Q77" i="27"/>
  <c r="Q91" i="27"/>
  <c r="Q64" i="27"/>
  <c r="Q37" i="27"/>
  <c r="Q98" i="27"/>
  <c r="Q41" i="27"/>
  <c r="Q14" i="27"/>
  <c r="Q18" i="27"/>
  <c r="Q33" i="27"/>
  <c r="Q65" i="27"/>
  <c r="Q106" i="27"/>
  <c r="Q28" i="27"/>
  <c r="Q45" i="27"/>
  <c r="Q32" i="27"/>
  <c r="Q70" i="27"/>
  <c r="Q44" i="27"/>
  <c r="Q99" i="27"/>
  <c r="Q89" i="27"/>
  <c r="Q27" i="27"/>
  <c r="Q75" i="27"/>
  <c r="Q31" i="27"/>
  <c r="Q50" i="27"/>
  <c r="Q55" i="27"/>
  <c r="Q103" i="27"/>
  <c r="Q74" i="27"/>
  <c r="Q78" i="27"/>
  <c r="Q49" i="27"/>
  <c r="Q109" i="27"/>
  <c r="Q47" i="27"/>
  <c r="Q94" i="27"/>
  <c r="Q96" i="27"/>
  <c r="Q110" i="27"/>
  <c r="Q69" i="27"/>
  <c r="Q20" i="27"/>
  <c r="Q72" i="27"/>
  <c r="Q105" i="27"/>
  <c r="Q25" i="27"/>
  <c r="V30" i="39" l="1"/>
  <c r="V60" i="39"/>
  <c r="V76" i="39"/>
  <c r="V106" i="39"/>
  <c r="V81" i="39"/>
  <c r="V51" i="39"/>
  <c r="V45" i="39"/>
  <c r="V109" i="39"/>
  <c r="V38" i="39"/>
  <c r="V70" i="39"/>
  <c r="V104" i="39"/>
  <c r="V105" i="39"/>
  <c r="V91" i="39"/>
  <c r="V95" i="39"/>
  <c r="V48" i="39"/>
  <c r="V84" i="39"/>
  <c r="V65" i="39"/>
  <c r="V15" i="39"/>
  <c r="V85" i="39"/>
  <c r="V24" i="39"/>
  <c r="V68" i="39"/>
  <c r="V33" i="39"/>
  <c r="V35" i="39"/>
  <c r="V61" i="39"/>
  <c r="V26" i="39"/>
  <c r="V57" i="39"/>
  <c r="V53" i="39"/>
  <c r="V58" i="39"/>
  <c r="V19" i="39"/>
  <c r="V101" i="39"/>
  <c r="V96" i="39"/>
  <c r="V22" i="39"/>
  <c r="V47" i="39"/>
  <c r="V67" i="39"/>
  <c r="V72" i="39"/>
  <c r="V78" i="39"/>
  <c r="V110" i="39"/>
  <c r="V59" i="39"/>
  <c r="V34" i="39"/>
  <c r="V56" i="39"/>
  <c r="V29" i="39"/>
  <c r="V64" i="39"/>
  <c r="V37" i="39"/>
  <c r="V89" i="39"/>
  <c r="V74" i="39"/>
  <c r="V42" i="39"/>
  <c r="V54" i="39"/>
  <c r="V12" i="39"/>
  <c r="V23" i="39"/>
  <c r="V39" i="39"/>
  <c r="V102" i="39"/>
  <c r="V52" i="39"/>
  <c r="V44" i="39"/>
  <c r="V49" i="39"/>
  <c r="V40" i="39"/>
  <c r="V88" i="39"/>
  <c r="V82" i="39"/>
  <c r="V20" i="39"/>
  <c r="V55" i="39"/>
  <c r="V43" i="39"/>
  <c r="V25" i="39"/>
  <c r="V66" i="39"/>
  <c r="V90" i="39"/>
  <c r="V93" i="39"/>
  <c r="V63" i="39"/>
  <c r="V79" i="39"/>
  <c r="V108" i="39"/>
  <c r="V99" i="39"/>
  <c r="V28" i="39"/>
  <c r="V41" i="39"/>
  <c r="V21" i="39"/>
  <c r="V73" i="39"/>
  <c r="V31" i="39"/>
  <c r="V86" i="39"/>
  <c r="V77" i="39"/>
  <c r="V107" i="39"/>
  <c r="V100" i="39"/>
  <c r="V97" i="39"/>
  <c r="V111" i="39"/>
  <c r="V92" i="39"/>
  <c r="V18" i="39"/>
  <c r="V98" i="39"/>
  <c r="V16" i="39"/>
  <c r="V83" i="39"/>
  <c r="V50" i="39"/>
  <c r="V32" i="39"/>
  <c r="V69" i="39"/>
  <c r="V17" i="39"/>
  <c r="V71" i="39"/>
  <c r="V27" i="39"/>
  <c r="V75" i="39"/>
  <c r="V103" i="39"/>
  <c r="V87" i="39"/>
  <c r="V80" i="39"/>
  <c r="V62" i="39"/>
  <c r="V94" i="39"/>
  <c r="V46" i="39"/>
  <c r="V36" i="39"/>
  <c r="V14" i="39"/>
  <c r="V13" i="39"/>
  <c r="Q71" i="39"/>
  <c r="Q14" i="39"/>
  <c r="Q96" i="39"/>
  <c r="Q32" i="39"/>
  <c r="Q69" i="39"/>
  <c r="Q99" i="39"/>
  <c r="Q78" i="39"/>
  <c r="Q70" i="39"/>
  <c r="Q40" i="39"/>
  <c r="Q57" i="39"/>
  <c r="Q27" i="39"/>
  <c r="Q50" i="39"/>
  <c r="Q92" i="39"/>
  <c r="Q109" i="39"/>
  <c r="Q25" i="39"/>
  <c r="Q74" i="39"/>
  <c r="Q36" i="39"/>
  <c r="Q19" i="39"/>
  <c r="Q108" i="39"/>
  <c r="Q41" i="39"/>
  <c r="Q44" i="39"/>
  <c r="Q88" i="39"/>
  <c r="Q12" i="39"/>
  <c r="Q56" i="39"/>
  <c r="Q100" i="39"/>
  <c r="Q111" i="39"/>
  <c r="Q55" i="39"/>
  <c r="Q15" i="39"/>
  <c r="Q80" i="39"/>
  <c r="Q16" i="39"/>
  <c r="Q53" i="39"/>
  <c r="Q67" i="39"/>
  <c r="Q62" i="39"/>
  <c r="Q104" i="39"/>
  <c r="Q20" i="39"/>
  <c r="Q98" i="39"/>
  <c r="Q58" i="39"/>
  <c r="Q101" i="39"/>
  <c r="Q35" i="39"/>
  <c r="Q33" i="39"/>
  <c r="Q87" i="39"/>
  <c r="Q90" i="39"/>
  <c r="Q51" i="39"/>
  <c r="Q105" i="39"/>
  <c r="Q86" i="39"/>
  <c r="Q102" i="39"/>
  <c r="Q85" i="39"/>
  <c r="Q95" i="39"/>
  <c r="Q60" i="39"/>
  <c r="Q13" i="39"/>
  <c r="Q66" i="39"/>
  <c r="Q72" i="39"/>
  <c r="Q65" i="39"/>
  <c r="Q110" i="39"/>
  <c r="Q93" i="39"/>
  <c r="Q63" i="39"/>
  <c r="Q81" i="39"/>
  <c r="Q61" i="39"/>
  <c r="Q17" i="39"/>
  <c r="Q73" i="39"/>
  <c r="Q42" i="39"/>
  <c r="Q64" i="39"/>
  <c r="Q37" i="39"/>
  <c r="Q39" i="39"/>
  <c r="Q97" i="39"/>
  <c r="Q75" i="39"/>
  <c r="Q31" i="39"/>
  <c r="Q52" i="39"/>
  <c r="Q45" i="39"/>
  <c r="Q34" i="39"/>
  <c r="Q49" i="39"/>
  <c r="Q23" i="39"/>
  <c r="Q83" i="39"/>
  <c r="Q43" i="39"/>
  <c r="Q54" i="39"/>
  <c r="Q29" i="39"/>
  <c r="Q30" i="39"/>
  <c r="Q48" i="39"/>
  <c r="Q21" i="39"/>
  <c r="Q22" i="39"/>
  <c r="Q77" i="39"/>
  <c r="Q106" i="39"/>
  <c r="Q38" i="39"/>
  <c r="Q28" i="39"/>
  <c r="Q91" i="39"/>
  <c r="Q79" i="39"/>
  <c r="Q107" i="39"/>
  <c r="Q68" i="39"/>
  <c r="Q82" i="39"/>
  <c r="Q46" i="39"/>
  <c r="Q18" i="39"/>
  <c r="Q59" i="39"/>
  <c r="Q84" i="39"/>
  <c r="Q89" i="39"/>
  <c r="Q76" i="39"/>
  <c r="Q103" i="39"/>
  <c r="Q24" i="39"/>
  <c r="Q47" i="39"/>
  <c r="Q26" i="39"/>
  <c r="Q94" i="39"/>
  <c r="X12" i="27" a="1"/>
  <c r="X12" i="39" l="1" a="1"/>
  <c r="X96" i="27"/>
  <c r="X32" i="27"/>
  <c r="X58" i="27"/>
  <c r="X70" i="27"/>
  <c r="X36" i="27"/>
  <c r="X31" i="27"/>
  <c r="X27" i="27"/>
  <c r="X67" i="27"/>
  <c r="X109" i="27"/>
  <c r="X60" i="27"/>
  <c r="X26" i="27"/>
  <c r="X73" i="27"/>
  <c r="X103" i="27"/>
  <c r="X64" i="27"/>
  <c r="X101" i="27"/>
  <c r="X15" i="27"/>
  <c r="X76" i="27"/>
  <c r="X90" i="27"/>
  <c r="X75" i="27"/>
  <c r="X51" i="27"/>
  <c r="X55" i="27"/>
  <c r="X29" i="27"/>
  <c r="X106" i="27"/>
  <c r="X54" i="27"/>
  <c r="X57" i="27"/>
  <c r="X71" i="27"/>
  <c r="X20" i="27"/>
  <c r="X65" i="27"/>
  <c r="X89" i="27"/>
  <c r="X93" i="27"/>
  <c r="X21" i="27"/>
  <c r="X61" i="27"/>
  <c r="X53" i="27"/>
  <c r="X77" i="27"/>
  <c r="X33" i="27"/>
  <c r="X30" i="27"/>
  <c r="X59" i="27"/>
  <c r="X111" i="27"/>
  <c r="X79" i="27"/>
  <c r="X56" i="27"/>
  <c r="X49" i="27"/>
  <c r="X82" i="27"/>
  <c r="X69" i="27"/>
  <c r="X98" i="27"/>
  <c r="X44" i="27"/>
  <c r="X38" i="27"/>
  <c r="X34" i="27"/>
  <c r="X95" i="27"/>
  <c r="X45" i="27"/>
  <c r="X17" i="27"/>
  <c r="X74" i="27"/>
  <c r="X18" i="27"/>
  <c r="X68" i="27"/>
  <c r="X48" i="27"/>
  <c r="X91" i="27"/>
  <c r="X63" i="27"/>
  <c r="X110" i="27"/>
  <c r="X88" i="27"/>
  <c r="X22" i="27"/>
  <c r="X104" i="27"/>
  <c r="X47" i="27"/>
  <c r="X41" i="27"/>
  <c r="X108" i="27"/>
  <c r="X62" i="27"/>
  <c r="X24" i="27"/>
  <c r="X23" i="27"/>
  <c r="X40" i="27"/>
  <c r="X13" i="27"/>
  <c r="X78" i="27"/>
  <c r="X16" i="27"/>
  <c r="X102" i="27"/>
  <c r="X28" i="27"/>
  <c r="X72" i="27"/>
  <c r="X35" i="27"/>
  <c r="X46" i="27"/>
  <c r="X92" i="27"/>
  <c r="X87" i="27"/>
  <c r="X80" i="27"/>
  <c r="X94" i="27"/>
  <c r="X19" i="27"/>
  <c r="X105" i="27"/>
  <c r="X84" i="27"/>
  <c r="X97" i="27"/>
  <c r="X12" i="27"/>
  <c r="X86" i="27"/>
  <c r="X107" i="27"/>
  <c r="X43" i="27"/>
  <c r="X14" i="27"/>
  <c r="X50" i="27"/>
  <c r="X52" i="27"/>
  <c r="X83" i="27"/>
  <c r="X37" i="27"/>
  <c r="X66" i="27"/>
  <c r="X81" i="27"/>
  <c r="X100" i="27"/>
  <c r="X85" i="27"/>
  <c r="X99" i="27"/>
  <c r="X25" i="27"/>
  <c r="X39" i="27"/>
  <c r="X42" i="27"/>
  <c r="X104" i="39" l="1"/>
  <c r="X40" i="39"/>
  <c r="X77" i="39"/>
  <c r="X13" i="39"/>
  <c r="X83" i="39"/>
  <c r="X110" i="39"/>
  <c r="X78" i="39"/>
  <c r="X36" i="39"/>
  <c r="X53" i="39"/>
  <c r="X31" i="39"/>
  <c r="X90" i="39"/>
  <c r="X96" i="39"/>
  <c r="X85" i="39"/>
  <c r="X39" i="39"/>
  <c r="X59" i="39"/>
  <c r="X28" i="39"/>
  <c r="X17" i="39"/>
  <c r="X43" i="39"/>
  <c r="X76" i="39"/>
  <c r="X94" i="39"/>
  <c r="X105" i="39"/>
  <c r="X67" i="39"/>
  <c r="X15" i="39"/>
  <c r="X107" i="39"/>
  <c r="X47" i="39"/>
  <c r="X72" i="39"/>
  <c r="X109" i="39"/>
  <c r="X45" i="39"/>
  <c r="X55" i="39"/>
  <c r="X98" i="39"/>
  <c r="X38" i="39"/>
  <c r="X80" i="39"/>
  <c r="X97" i="39"/>
  <c r="X111" i="39"/>
  <c r="X19" i="39"/>
  <c r="X27" i="39"/>
  <c r="X44" i="39"/>
  <c r="X25" i="39"/>
  <c r="X86" i="39"/>
  <c r="X84" i="39"/>
  <c r="X69" i="39"/>
  <c r="X106" i="39"/>
  <c r="X70" i="39"/>
  <c r="X65" i="39"/>
  <c r="X58" i="39"/>
  <c r="X79" i="39"/>
  <c r="X92" i="39"/>
  <c r="X48" i="39"/>
  <c r="X102" i="39"/>
  <c r="X21" i="39"/>
  <c r="X56" i="39"/>
  <c r="X93" i="39"/>
  <c r="X29" i="39"/>
  <c r="X23" i="39"/>
  <c r="X54" i="39"/>
  <c r="X99" i="39"/>
  <c r="X60" i="39"/>
  <c r="X73" i="39"/>
  <c r="X71" i="39"/>
  <c r="X66" i="39"/>
  <c r="X91" i="39"/>
  <c r="X12" i="39"/>
  <c r="X95" i="39"/>
  <c r="X22" i="39"/>
  <c r="X52" i="39"/>
  <c r="X41" i="39"/>
  <c r="X30" i="39"/>
  <c r="X50" i="39"/>
  <c r="X103" i="39"/>
  <c r="X64" i="39"/>
  <c r="X51" i="39"/>
  <c r="X81" i="39"/>
  <c r="X37" i="39"/>
  <c r="X108" i="39"/>
  <c r="X75" i="39"/>
  <c r="X88" i="39"/>
  <c r="X24" i="39"/>
  <c r="X61" i="39"/>
  <c r="X87" i="39"/>
  <c r="X42" i="39"/>
  <c r="X26" i="39"/>
  <c r="X100" i="39"/>
  <c r="X16" i="39"/>
  <c r="X33" i="39"/>
  <c r="X74" i="39"/>
  <c r="X82" i="39"/>
  <c r="X68" i="39"/>
  <c r="X57" i="39"/>
  <c r="X62" i="39"/>
  <c r="X14" i="39"/>
  <c r="X101" i="39"/>
  <c r="X63" i="39"/>
  <c r="X46" i="39"/>
  <c r="X20" i="39"/>
  <c r="X34" i="39"/>
  <c r="X49" i="39"/>
  <c r="X35" i="39"/>
  <c r="X18" i="39"/>
  <c r="X89" i="39"/>
  <c r="X32" i="39"/>
  <c r="AA12" i="27" a="1"/>
  <c r="Y12" i="27" a="1"/>
  <c r="AF12" i="27" a="1"/>
  <c r="AB12" i="27" a="1"/>
  <c r="AJ12" i="27" a="1"/>
  <c r="AH12" i="27" a="1"/>
  <c r="Y12" i="39" l="1" a="1"/>
  <c r="AF12" i="39" a="1"/>
  <c r="AH12" i="39" a="1"/>
  <c r="AB12" i="39" a="1"/>
  <c r="AA12" i="39" a="1"/>
  <c r="AJ12" i="39" a="1"/>
  <c r="AB23" i="27"/>
  <c r="AB87" i="27"/>
  <c r="AB50" i="27"/>
  <c r="AB16" i="27"/>
  <c r="AB41" i="27"/>
  <c r="AB25" i="27"/>
  <c r="AB24" i="27"/>
  <c r="AB63" i="27"/>
  <c r="AB26" i="27"/>
  <c r="AB90" i="27"/>
  <c r="AB84" i="27"/>
  <c r="AB49" i="27"/>
  <c r="AB45" i="27"/>
  <c r="AB107" i="27"/>
  <c r="AB44" i="27"/>
  <c r="AB56" i="27"/>
  <c r="AB91" i="27"/>
  <c r="AB12" i="27"/>
  <c r="AB48" i="27"/>
  <c r="AB83" i="27"/>
  <c r="AB104" i="27"/>
  <c r="AB78" i="27"/>
  <c r="AB30" i="27"/>
  <c r="AB62" i="27"/>
  <c r="AB61" i="27"/>
  <c r="AB71" i="27"/>
  <c r="AB66" i="27"/>
  <c r="AB68" i="27"/>
  <c r="AB72" i="27"/>
  <c r="AB15" i="27"/>
  <c r="AB95" i="27"/>
  <c r="AB74" i="27"/>
  <c r="AB21" i="27"/>
  <c r="AB69" i="27"/>
  <c r="AB75" i="27"/>
  <c r="AB108" i="27"/>
  <c r="AB27" i="27"/>
  <c r="AB86" i="27"/>
  <c r="AB80" i="27"/>
  <c r="AB110" i="27"/>
  <c r="AB14" i="27"/>
  <c r="AB92" i="27"/>
  <c r="AB67" i="27"/>
  <c r="AB89" i="27"/>
  <c r="AB18" i="27"/>
  <c r="AB36" i="27"/>
  <c r="AB33" i="27"/>
  <c r="AB47" i="27"/>
  <c r="AB58" i="27"/>
  <c r="AB64" i="27"/>
  <c r="AB13" i="27"/>
  <c r="AB102" i="27"/>
  <c r="AB59" i="27"/>
  <c r="AB53" i="27"/>
  <c r="AB46" i="27"/>
  <c r="AB60" i="27"/>
  <c r="AB35" i="27"/>
  <c r="AB28" i="27"/>
  <c r="AB103" i="27"/>
  <c r="AB98" i="27"/>
  <c r="AB29" i="27"/>
  <c r="AB31" i="27"/>
  <c r="AB42" i="27"/>
  <c r="AB52" i="27"/>
  <c r="AB77" i="27"/>
  <c r="AB70" i="27"/>
  <c r="AB109" i="27"/>
  <c r="AB76" i="27"/>
  <c r="AB19" i="27"/>
  <c r="AB51" i="27"/>
  <c r="AB88" i="27"/>
  <c r="AB99" i="27"/>
  <c r="AB34" i="27"/>
  <c r="AB37" i="27"/>
  <c r="AB106" i="27"/>
  <c r="AB43" i="27"/>
  <c r="AB22" i="27"/>
  <c r="AB32" i="27"/>
  <c r="AB73" i="27"/>
  <c r="AB82" i="27"/>
  <c r="AB65" i="27"/>
  <c r="AB20" i="27"/>
  <c r="AB38" i="27"/>
  <c r="AB54" i="27"/>
  <c r="AB101" i="27"/>
  <c r="AB94" i="27"/>
  <c r="AB39" i="27"/>
  <c r="AB100" i="27"/>
  <c r="AB79" i="27"/>
  <c r="AB105" i="27"/>
  <c r="AB96" i="27"/>
  <c r="AB40" i="27"/>
  <c r="AB17" i="27"/>
  <c r="AB55" i="27"/>
  <c r="AB85" i="27"/>
  <c r="AB111" i="27"/>
  <c r="AB93" i="27"/>
  <c r="AB81" i="27"/>
  <c r="AB57" i="27"/>
  <c r="AB97" i="27"/>
  <c r="Y18" i="27"/>
  <c r="Y54" i="27"/>
  <c r="Y17" i="27"/>
  <c r="Y81" i="27"/>
  <c r="Y79" i="27"/>
  <c r="Y107" i="27"/>
  <c r="Y108" i="27"/>
  <c r="Y42" i="27"/>
  <c r="Y110" i="27"/>
  <c r="Y73" i="27"/>
  <c r="Y63" i="27"/>
  <c r="Y91" i="27"/>
  <c r="Y44" i="27"/>
  <c r="Y58" i="27"/>
  <c r="Y85" i="27"/>
  <c r="Y20" i="27"/>
  <c r="Y38" i="27"/>
  <c r="Y69" i="27"/>
  <c r="Y83" i="27"/>
  <c r="Y26" i="27"/>
  <c r="Y67" i="27"/>
  <c r="Y93" i="27"/>
  <c r="Y45" i="27"/>
  <c r="Y77" i="27"/>
  <c r="Y16" i="27"/>
  <c r="Y34" i="27"/>
  <c r="Y86" i="27"/>
  <c r="Y65" i="27"/>
  <c r="Y111" i="27"/>
  <c r="Y32" i="27"/>
  <c r="Y22" i="27"/>
  <c r="Y25" i="27"/>
  <c r="Y105" i="27"/>
  <c r="Y59" i="27"/>
  <c r="Y56" i="27"/>
  <c r="Y21" i="27"/>
  <c r="Y51" i="27"/>
  <c r="Y74" i="27"/>
  <c r="Y55" i="27"/>
  <c r="Y92" i="27"/>
  <c r="Y80" i="27"/>
  <c r="Y52" i="27"/>
  <c r="Y46" i="27"/>
  <c r="Y13" i="27"/>
  <c r="Y102" i="27"/>
  <c r="Y15" i="27"/>
  <c r="Y68" i="27"/>
  <c r="Y62" i="27"/>
  <c r="Y57" i="27"/>
  <c r="Y27" i="27"/>
  <c r="Y40" i="27"/>
  <c r="Y23" i="27"/>
  <c r="Y72" i="27"/>
  <c r="Y19" i="27"/>
  <c r="Y61" i="27"/>
  <c r="Y103" i="27"/>
  <c r="Y99" i="27"/>
  <c r="Y76" i="27"/>
  <c r="Y70" i="27"/>
  <c r="Y97" i="27"/>
  <c r="Y75" i="27"/>
  <c r="Y60" i="27"/>
  <c r="Y41" i="27"/>
  <c r="Y95" i="27"/>
  <c r="Y64" i="27"/>
  <c r="Y53" i="27"/>
  <c r="Y24" i="27"/>
  <c r="Y101" i="27"/>
  <c r="Y98" i="27"/>
  <c r="Y29" i="27"/>
  <c r="Y104" i="27"/>
  <c r="Y71" i="27"/>
  <c r="Y33" i="27"/>
  <c r="Y96" i="27"/>
  <c r="Y89" i="27"/>
  <c r="Y14" i="27"/>
  <c r="Y106" i="27"/>
  <c r="Y39" i="27"/>
  <c r="Y82" i="27"/>
  <c r="Y49" i="27"/>
  <c r="Y28" i="27"/>
  <c r="Y31" i="27"/>
  <c r="Y90" i="27"/>
  <c r="Y37" i="27"/>
  <c r="Y66" i="27"/>
  <c r="Y109" i="27"/>
  <c r="Y50" i="27"/>
  <c r="Y47" i="27"/>
  <c r="Y78" i="27"/>
  <c r="Y36" i="27"/>
  <c r="Y87" i="27"/>
  <c r="Y84" i="27"/>
  <c r="Y88" i="27"/>
  <c r="Y30" i="27"/>
  <c r="Y43" i="27"/>
  <c r="Y94" i="27"/>
  <c r="Y100" i="27"/>
  <c r="Y48" i="27"/>
  <c r="Y12" i="27"/>
  <c r="Y35" i="27"/>
  <c r="AA24" i="27"/>
  <c r="AA88" i="27"/>
  <c r="AA55" i="27"/>
  <c r="AA21" i="27"/>
  <c r="AA49" i="27"/>
  <c r="AA54" i="27"/>
  <c r="AA50" i="27"/>
  <c r="AA76" i="27"/>
  <c r="AA63" i="27"/>
  <c r="AA77" i="27"/>
  <c r="AA106" i="27"/>
  <c r="AA20" i="27"/>
  <c r="AA108" i="27"/>
  <c r="AA95" i="27"/>
  <c r="AA41" i="27"/>
  <c r="AA66" i="27"/>
  <c r="AA92" i="27"/>
  <c r="AA109" i="27"/>
  <c r="AA28" i="27"/>
  <c r="AA99" i="27"/>
  <c r="AA98" i="27"/>
  <c r="AA73" i="27"/>
  <c r="AA93" i="27"/>
  <c r="AA16" i="27"/>
  <c r="AA45" i="27"/>
  <c r="AA56" i="27"/>
  <c r="AA39" i="27"/>
  <c r="AA53" i="27"/>
  <c r="AA26" i="27"/>
  <c r="AA82" i="27"/>
  <c r="AA96" i="27"/>
  <c r="AA107" i="27"/>
  <c r="AA105" i="27"/>
  <c r="AA44" i="27"/>
  <c r="AA51" i="27"/>
  <c r="AA101" i="27"/>
  <c r="AA110" i="27"/>
  <c r="AA79" i="27"/>
  <c r="AA18" i="27"/>
  <c r="AA69" i="27"/>
  <c r="AA27" i="27"/>
  <c r="AA67" i="27"/>
  <c r="AA91" i="27"/>
  <c r="AA100" i="27"/>
  <c r="AA23" i="27"/>
  <c r="AA85" i="27"/>
  <c r="AA34" i="27"/>
  <c r="AA52" i="27"/>
  <c r="AA37" i="27"/>
  <c r="AA14" i="27"/>
  <c r="AA31" i="27"/>
  <c r="AA89" i="27"/>
  <c r="AA48" i="27"/>
  <c r="AA70" i="27"/>
  <c r="AA57" i="27"/>
  <c r="AA78" i="27"/>
  <c r="AA42" i="27"/>
  <c r="AA33" i="27"/>
  <c r="AA104" i="27"/>
  <c r="AA103" i="27"/>
  <c r="AA90" i="27"/>
  <c r="AA32" i="27"/>
  <c r="AA83" i="27"/>
  <c r="AA86" i="27"/>
  <c r="AA84" i="27"/>
  <c r="AA61" i="27"/>
  <c r="AA62" i="27"/>
  <c r="AA97" i="27"/>
  <c r="AA59" i="27"/>
  <c r="AA111" i="27"/>
  <c r="AA47" i="27"/>
  <c r="AA94" i="27"/>
  <c r="AA71" i="27"/>
  <c r="AA46" i="27"/>
  <c r="AA25" i="27"/>
  <c r="AA75" i="27"/>
  <c r="AA35" i="27"/>
  <c r="AA74" i="27"/>
  <c r="AA102" i="27"/>
  <c r="AA87" i="27"/>
  <c r="AA12" i="27"/>
  <c r="AC12" i="27" s="1" a="1"/>
  <c r="AA65" i="27"/>
  <c r="AA13" i="27"/>
  <c r="AA29" i="27"/>
  <c r="AA36" i="27"/>
  <c r="AA60" i="27"/>
  <c r="AA40" i="27"/>
  <c r="AA17" i="27"/>
  <c r="AA19" i="27"/>
  <c r="AA30" i="27"/>
  <c r="AA58" i="27"/>
  <c r="AA68" i="27"/>
  <c r="AA80" i="27"/>
  <c r="AA72" i="27"/>
  <c r="AA81" i="27"/>
  <c r="AA43" i="27"/>
  <c r="AA64" i="27"/>
  <c r="AA38" i="27"/>
  <c r="AA15" i="27"/>
  <c r="AA22" i="27"/>
  <c r="AB19" i="39" l="1"/>
  <c r="AB83" i="39"/>
  <c r="AB46" i="39"/>
  <c r="AB110" i="39"/>
  <c r="AB37" i="39"/>
  <c r="AB109" i="39"/>
  <c r="AB64" i="39"/>
  <c r="AB75" i="39"/>
  <c r="AB38" i="39"/>
  <c r="AB102" i="39"/>
  <c r="AB16" i="39"/>
  <c r="AB88" i="39"/>
  <c r="AB21" i="39"/>
  <c r="AB95" i="39"/>
  <c r="AB28" i="39"/>
  <c r="AB73" i="39"/>
  <c r="AB103" i="39"/>
  <c r="AB44" i="39"/>
  <c r="AB17" i="39"/>
  <c r="AB42" i="39"/>
  <c r="AB105" i="39"/>
  <c r="AB12" i="39"/>
  <c r="AB55" i="39"/>
  <c r="AB76" i="39"/>
  <c r="AB13" i="39"/>
  <c r="AB35" i="39"/>
  <c r="AB99" i="39"/>
  <c r="AB62" i="39"/>
  <c r="AB36" i="39"/>
  <c r="AB80" i="39"/>
  <c r="AB96" i="39"/>
  <c r="AB27" i="39"/>
  <c r="AB91" i="39"/>
  <c r="AB54" i="39"/>
  <c r="AB20" i="39"/>
  <c r="AB51" i="39"/>
  <c r="AB78" i="39"/>
  <c r="AB24" i="39"/>
  <c r="AB43" i="39"/>
  <c r="AB70" i="39"/>
  <c r="AB57" i="39"/>
  <c r="AB40" i="39"/>
  <c r="AB63" i="39"/>
  <c r="AB92" i="39"/>
  <c r="AB39" i="39"/>
  <c r="AB98" i="39"/>
  <c r="AB85" i="39"/>
  <c r="AB25" i="39"/>
  <c r="AB50" i="39"/>
  <c r="AB82" i="39"/>
  <c r="AB60" i="39"/>
  <c r="AB74" i="39"/>
  <c r="AB67" i="39"/>
  <c r="AB94" i="39"/>
  <c r="AB65" i="39"/>
  <c r="AB59" i="39"/>
  <c r="AB86" i="39"/>
  <c r="AB101" i="39"/>
  <c r="AB29" i="39"/>
  <c r="AB26" i="39"/>
  <c r="AB69" i="39"/>
  <c r="AB71" i="39"/>
  <c r="AB108" i="39"/>
  <c r="AB15" i="39"/>
  <c r="AB97" i="39"/>
  <c r="AB48" i="39"/>
  <c r="AB33" i="39"/>
  <c r="AB47" i="39"/>
  <c r="AB14" i="39"/>
  <c r="AB68" i="39"/>
  <c r="AB81" i="39"/>
  <c r="AB107" i="39"/>
  <c r="AB52" i="39"/>
  <c r="AB45" i="39"/>
  <c r="AB93" i="39"/>
  <c r="AB58" i="39"/>
  <c r="AB56" i="39"/>
  <c r="AB34" i="39"/>
  <c r="AB89" i="39"/>
  <c r="AB79" i="39"/>
  <c r="AB23" i="39"/>
  <c r="AB32" i="39"/>
  <c r="AB18" i="39"/>
  <c r="AB111" i="39"/>
  <c r="AB30" i="39"/>
  <c r="AB100" i="39"/>
  <c r="AB41" i="39"/>
  <c r="AB22" i="39"/>
  <c r="AB84" i="39"/>
  <c r="AB53" i="39"/>
  <c r="AB31" i="39"/>
  <c r="AB90" i="39"/>
  <c r="AB72" i="39"/>
  <c r="AB87" i="39"/>
  <c r="AB66" i="39"/>
  <c r="AB49" i="39"/>
  <c r="AB77" i="39"/>
  <c r="AB104" i="39"/>
  <c r="AB106" i="39"/>
  <c r="AB61" i="39"/>
  <c r="AA24" i="39"/>
  <c r="AA88" i="39"/>
  <c r="AA55" i="39"/>
  <c r="AA25" i="39"/>
  <c r="AA74" i="39"/>
  <c r="AA90" i="39"/>
  <c r="AA109" i="39"/>
  <c r="AA80" i="39"/>
  <c r="AA67" i="39"/>
  <c r="AA97" i="39"/>
  <c r="AA46" i="39"/>
  <c r="AA20" i="39"/>
  <c r="AA35" i="39"/>
  <c r="AA81" i="39"/>
  <c r="AA77" i="39"/>
  <c r="AA92" i="39"/>
  <c r="AA107" i="39"/>
  <c r="AA82" i="39"/>
  <c r="AA12" i="39"/>
  <c r="AC12" i="39" s="1" a="1"/>
  <c r="AA73" i="39"/>
  <c r="AA84" i="39"/>
  <c r="AA50" i="39"/>
  <c r="AA93" i="39"/>
  <c r="AA75" i="39"/>
  <c r="AA44" i="39"/>
  <c r="AA40" i="39"/>
  <c r="AA23" i="39"/>
  <c r="AA103" i="39"/>
  <c r="AA18" i="39"/>
  <c r="AA86" i="39"/>
  <c r="AA60" i="39"/>
  <c r="AA91" i="39"/>
  <c r="AA106" i="39"/>
  <c r="AA78" i="39"/>
  <c r="AA63" i="39"/>
  <c r="AA38" i="39"/>
  <c r="AA64" i="39"/>
  <c r="AA65" i="39"/>
  <c r="AA45" i="39"/>
  <c r="AA83" i="39"/>
  <c r="AA43" i="39"/>
  <c r="AA96" i="39"/>
  <c r="AA69" i="39"/>
  <c r="AA59" i="39"/>
  <c r="AA56" i="39"/>
  <c r="AA39" i="39"/>
  <c r="AA57" i="39"/>
  <c r="AA61" i="39"/>
  <c r="AA37" i="39"/>
  <c r="AA100" i="39"/>
  <c r="AA111" i="39"/>
  <c r="AA70" i="39"/>
  <c r="AA48" i="39"/>
  <c r="AA95" i="39"/>
  <c r="AA26" i="39"/>
  <c r="AA19" i="39"/>
  <c r="AA21" i="39"/>
  <c r="AA22" i="39"/>
  <c r="AA29" i="39"/>
  <c r="AA99" i="39"/>
  <c r="AA17" i="39"/>
  <c r="AA66" i="39"/>
  <c r="AA42" i="39"/>
  <c r="AA72" i="39"/>
  <c r="AA71" i="39"/>
  <c r="AA89" i="39"/>
  <c r="AA102" i="39"/>
  <c r="AA16" i="39"/>
  <c r="AA27" i="39"/>
  <c r="AA49" i="39"/>
  <c r="AA34" i="39"/>
  <c r="AA76" i="39"/>
  <c r="AA33" i="39"/>
  <c r="AA101" i="39"/>
  <c r="AA51" i="39"/>
  <c r="AA94" i="39"/>
  <c r="AA68" i="39"/>
  <c r="AA13" i="39"/>
  <c r="AA105" i="39"/>
  <c r="AA15" i="39"/>
  <c r="AA52" i="39"/>
  <c r="AA58" i="39"/>
  <c r="AA87" i="39"/>
  <c r="AA47" i="39"/>
  <c r="AA62" i="39"/>
  <c r="AA31" i="39"/>
  <c r="AA85" i="39"/>
  <c r="AA30" i="39"/>
  <c r="AA53" i="39"/>
  <c r="AA32" i="39"/>
  <c r="AA28" i="39"/>
  <c r="AA54" i="39"/>
  <c r="AA14" i="39"/>
  <c r="AA79" i="39"/>
  <c r="AA98" i="39"/>
  <c r="AA104" i="39"/>
  <c r="AA36" i="39"/>
  <c r="AA108" i="39"/>
  <c r="AA110" i="39"/>
  <c r="AA41" i="39"/>
  <c r="Y26" i="39"/>
  <c r="Y90" i="39"/>
  <c r="Y53" i="39"/>
  <c r="Y66" i="39"/>
  <c r="Y18" i="39"/>
  <c r="Y33" i="39"/>
  <c r="Y109" i="39"/>
  <c r="Y52" i="39"/>
  <c r="Y36" i="39"/>
  <c r="Y96" i="39"/>
  <c r="Y17" i="39"/>
  <c r="Y101" i="39"/>
  <c r="Y31" i="39"/>
  <c r="Y103" i="39"/>
  <c r="Y111" i="39"/>
  <c r="Y25" i="39"/>
  <c r="Y40" i="39"/>
  <c r="Y12" i="39"/>
  <c r="Y81" i="39"/>
  <c r="Y48" i="39"/>
  <c r="Y38" i="39"/>
  <c r="Y100" i="39"/>
  <c r="Y104" i="39"/>
  <c r="Y13" i="39"/>
  <c r="Y47" i="39"/>
  <c r="Y106" i="39"/>
  <c r="Y22" i="39"/>
  <c r="Y29" i="39"/>
  <c r="Y57" i="39"/>
  <c r="Y75" i="39"/>
  <c r="Y80" i="39"/>
  <c r="Y34" i="39"/>
  <c r="Y65" i="39"/>
  <c r="Y91" i="39"/>
  <c r="Y79" i="39"/>
  <c r="Y14" i="39"/>
  <c r="Y67" i="39"/>
  <c r="Y30" i="39"/>
  <c r="Y83" i="39"/>
  <c r="Y24" i="39"/>
  <c r="Y54" i="39"/>
  <c r="Y97" i="39"/>
  <c r="Y98" i="39"/>
  <c r="Y42" i="39"/>
  <c r="Y21" i="39"/>
  <c r="Y46" i="39"/>
  <c r="Y50" i="39"/>
  <c r="Y77" i="39"/>
  <c r="Y107" i="39"/>
  <c r="Y23" i="39"/>
  <c r="Y62" i="39"/>
  <c r="Y85" i="39"/>
  <c r="Y72" i="39"/>
  <c r="Y64" i="39"/>
  <c r="Y70" i="39"/>
  <c r="Y28" i="39"/>
  <c r="Y82" i="39"/>
  <c r="Y63" i="39"/>
  <c r="Y49" i="39"/>
  <c r="Y61" i="39"/>
  <c r="Y92" i="39"/>
  <c r="Y89" i="39"/>
  <c r="Y58" i="39"/>
  <c r="Y37" i="39"/>
  <c r="Y86" i="39"/>
  <c r="Y78" i="39"/>
  <c r="Y93" i="39"/>
  <c r="Y95" i="39"/>
  <c r="Y108" i="39"/>
  <c r="Y94" i="39"/>
  <c r="Y27" i="39"/>
  <c r="Y16" i="39"/>
  <c r="Y76" i="39"/>
  <c r="Y73" i="39"/>
  <c r="Y15" i="39"/>
  <c r="Y41" i="39"/>
  <c r="Y56" i="39"/>
  <c r="Y35" i="39"/>
  <c r="Y51" i="39"/>
  <c r="Y20" i="39"/>
  <c r="Y99" i="39"/>
  <c r="Y74" i="39"/>
  <c r="Y43" i="39"/>
  <c r="Y59" i="39"/>
  <c r="Y87" i="39"/>
  <c r="Y44" i="39"/>
  <c r="Y69" i="39"/>
  <c r="Y39" i="39"/>
  <c r="Y60" i="39"/>
  <c r="Y19" i="39"/>
  <c r="Y68" i="39"/>
  <c r="Y110" i="39"/>
  <c r="Y88" i="39"/>
  <c r="Y55" i="39"/>
  <c r="Y32" i="39"/>
  <c r="Y71" i="39"/>
  <c r="Y102" i="39"/>
  <c r="Y45" i="39"/>
  <c r="Y105" i="39"/>
  <c r="Y84" i="39"/>
  <c r="Z12" i="27" a="1"/>
  <c r="Z12" i="27" s="1"/>
  <c r="AC77" i="27"/>
  <c r="AC13" i="27"/>
  <c r="AC31" i="27"/>
  <c r="AC43" i="27"/>
  <c r="AC92" i="27"/>
  <c r="AC46" i="27"/>
  <c r="AC101" i="27"/>
  <c r="AC37" i="27"/>
  <c r="AC63" i="27"/>
  <c r="AC75" i="27"/>
  <c r="AC62" i="27"/>
  <c r="AC56" i="27"/>
  <c r="AC66" i="27"/>
  <c r="AC111" i="27"/>
  <c r="AC38" i="27"/>
  <c r="AC24" i="27"/>
  <c r="AC25" i="27"/>
  <c r="AC59" i="27"/>
  <c r="AC110" i="27"/>
  <c r="AC15" i="27"/>
  <c r="AC97" i="27"/>
  <c r="AC51" i="27"/>
  <c r="AC48" i="27"/>
  <c r="AC81" i="27"/>
  <c r="AC91" i="27"/>
  <c r="AC61" i="27"/>
  <c r="AC74" i="27"/>
  <c r="AC64" i="27"/>
  <c r="AC50" i="27"/>
  <c r="AC108" i="27"/>
  <c r="AC53" i="27"/>
  <c r="AC42" i="27"/>
  <c r="AC32" i="27"/>
  <c r="AC28" i="27"/>
  <c r="AC105" i="27"/>
  <c r="AC26" i="27"/>
  <c r="AC78" i="27"/>
  <c r="AC90" i="27"/>
  <c r="AC30" i="27"/>
  <c r="AC100" i="27"/>
  <c r="AC33" i="27"/>
  <c r="AC44" i="27"/>
  <c r="AC94" i="27"/>
  <c r="AC18" i="27"/>
  <c r="AC45" i="27"/>
  <c r="AC107" i="27"/>
  <c r="AC40" i="27"/>
  <c r="AC23" i="27"/>
  <c r="AC106" i="27"/>
  <c r="AC54" i="27"/>
  <c r="AC88" i="27"/>
  <c r="AC41" i="27"/>
  <c r="AC82" i="27"/>
  <c r="AC47" i="27"/>
  <c r="AC34" i="27"/>
  <c r="AC76" i="27"/>
  <c r="AC17" i="27"/>
  <c r="AC103" i="27"/>
  <c r="AC93" i="27"/>
  <c r="AC52" i="27"/>
  <c r="AC83" i="27"/>
  <c r="AC55" i="27"/>
  <c r="AC21" i="27"/>
  <c r="AC96" i="27"/>
  <c r="AC71" i="27"/>
  <c r="AC73" i="27"/>
  <c r="AC72" i="27"/>
  <c r="AC57" i="27"/>
  <c r="AC39" i="27"/>
  <c r="AC60" i="27"/>
  <c r="AC35" i="27"/>
  <c r="AC36" i="27"/>
  <c r="AC29" i="27"/>
  <c r="AC99" i="27"/>
  <c r="AC84" i="27"/>
  <c r="AC98" i="27"/>
  <c r="AC87" i="27"/>
  <c r="AC65" i="27"/>
  <c r="AC67" i="27"/>
  <c r="AC95" i="27"/>
  <c r="AC14" i="27"/>
  <c r="AC20" i="27"/>
  <c r="AC12" i="27"/>
  <c r="AD12" i="27" s="1" a="1"/>
  <c r="AC89" i="27"/>
  <c r="AC27" i="27"/>
  <c r="AC79" i="27"/>
  <c r="AC86" i="27"/>
  <c r="AC85" i="27"/>
  <c r="AC104" i="27"/>
  <c r="AC68" i="27"/>
  <c r="AC102" i="27"/>
  <c r="AC58" i="27"/>
  <c r="AC49" i="27"/>
  <c r="AC109" i="27"/>
  <c r="AC22" i="27"/>
  <c r="AC69" i="27"/>
  <c r="AC19" i="27"/>
  <c r="AC80" i="27"/>
  <c r="AC16" i="27"/>
  <c r="AC70" i="27"/>
  <c r="Z31" i="27" l="1"/>
  <c r="Z53" i="27"/>
  <c r="Z73" i="27"/>
  <c r="Z101" i="27"/>
  <c r="Z57" i="27"/>
  <c r="Z61" i="27"/>
  <c r="Z110" i="27"/>
  <c r="Z67" i="27"/>
  <c r="Z45" i="27"/>
  <c r="Z38" i="27"/>
  <c r="AF38" i="27" s="1"/>
  <c r="Z46" i="27"/>
  <c r="Z109" i="27"/>
  <c r="AF109" i="27" s="1"/>
  <c r="Z70" i="27"/>
  <c r="Z48" i="27"/>
  <c r="Z29" i="27"/>
  <c r="Z100" i="27"/>
  <c r="Z60" i="27"/>
  <c r="Z13" i="27"/>
  <c r="Z105" i="27"/>
  <c r="Z76" i="27"/>
  <c r="Z98" i="27"/>
  <c r="Z17" i="27"/>
  <c r="Z72" i="27"/>
  <c r="Z21" i="27"/>
  <c r="Z84" i="27"/>
  <c r="Z62" i="27"/>
  <c r="Z97" i="27"/>
  <c r="Z26" i="27"/>
  <c r="Z103" i="27"/>
  <c r="Z59" i="27"/>
  <c r="Z90" i="27"/>
  <c r="Z27" i="27"/>
  <c r="Z32" i="27"/>
  <c r="Z77" i="27"/>
  <c r="Z111" i="27"/>
  <c r="Z35" i="27"/>
  <c r="Z86" i="27"/>
  <c r="AF86" i="27" s="1"/>
  <c r="Z102" i="27"/>
  <c r="Z82" i="27"/>
  <c r="Z104" i="27"/>
  <c r="Z23" i="27"/>
  <c r="Z22" i="27"/>
  <c r="Z37" i="27"/>
  <c r="Z28" i="27"/>
  <c r="Z39" i="27"/>
  <c r="Z93" i="27"/>
  <c r="Z83" i="27"/>
  <c r="AF83" i="27" s="1"/>
  <c r="Z85" i="27"/>
  <c r="Z56" i="27"/>
  <c r="Z99" i="27"/>
  <c r="Z80" i="27"/>
  <c r="Z54" i="27"/>
  <c r="Z106" i="27"/>
  <c r="AF106" i="27" s="1"/>
  <c r="Z30" i="27"/>
  <c r="Z68" i="27"/>
  <c r="Z74" i="27"/>
  <c r="Z96" i="27"/>
  <c r="Z42" i="27"/>
  <c r="Z69" i="27"/>
  <c r="Z18" i="27"/>
  <c r="Z87" i="27"/>
  <c r="Z91" i="27"/>
  <c r="Z47" i="27"/>
  <c r="Z79" i="27"/>
  <c r="Z44" i="27"/>
  <c r="Z14" i="27"/>
  <c r="Z43" i="27"/>
  <c r="Z92" i="27"/>
  <c r="Z55" i="27"/>
  <c r="Z66" i="27"/>
  <c r="Z20" i="27"/>
  <c r="Z24" i="27"/>
  <c r="Z107" i="27"/>
  <c r="Z41" i="27"/>
  <c r="Z49" i="27"/>
  <c r="AC71" i="39"/>
  <c r="AC64" i="39"/>
  <c r="AC98" i="39"/>
  <c r="AC86" i="39"/>
  <c r="AC42" i="39"/>
  <c r="AC85" i="39"/>
  <c r="AC95" i="39"/>
  <c r="AC88" i="39"/>
  <c r="AC24" i="39"/>
  <c r="AC109" i="39"/>
  <c r="AC57" i="39"/>
  <c r="AC38" i="39"/>
  <c r="AC83" i="39"/>
  <c r="AC12" i="39"/>
  <c r="AD12" i="39" s="1" a="1"/>
  <c r="AC69" i="39"/>
  <c r="AC99" i="39"/>
  <c r="AC74" i="39"/>
  <c r="AC23" i="39"/>
  <c r="AC60" i="39"/>
  <c r="AC89" i="39"/>
  <c r="AC84" i="39"/>
  <c r="AC67" i="39"/>
  <c r="AC62" i="39"/>
  <c r="AC92" i="39"/>
  <c r="AC29" i="39"/>
  <c r="AC55" i="39"/>
  <c r="AC48" i="39"/>
  <c r="AC66" i="39"/>
  <c r="AC47" i="39"/>
  <c r="AC13" i="39"/>
  <c r="AC37" i="39"/>
  <c r="AC79" i="39"/>
  <c r="AC72" i="39"/>
  <c r="AC82" i="39"/>
  <c r="AC65" i="39"/>
  <c r="AC27" i="39"/>
  <c r="AC17" i="39"/>
  <c r="AC108" i="39"/>
  <c r="AC58" i="39"/>
  <c r="AC102" i="39"/>
  <c r="AC59" i="39"/>
  <c r="AC97" i="39"/>
  <c r="AC31" i="39"/>
  <c r="AC20" i="39"/>
  <c r="AC61" i="39"/>
  <c r="AC90" i="39"/>
  <c r="AC36" i="39"/>
  <c r="AC75" i="39"/>
  <c r="AC54" i="39"/>
  <c r="AC106" i="39"/>
  <c r="AC103" i="39"/>
  <c r="AC96" i="39"/>
  <c r="AC32" i="39"/>
  <c r="AC41" i="39"/>
  <c r="AC18" i="39"/>
  <c r="AC43" i="39"/>
  <c r="AC105" i="39"/>
  <c r="AC63" i="39"/>
  <c r="AC56" i="39"/>
  <c r="AC51" i="39"/>
  <c r="AC33" i="39"/>
  <c r="AC81" i="39"/>
  <c r="AC22" i="39"/>
  <c r="AC76" i="39"/>
  <c r="AC14" i="39"/>
  <c r="AC53" i="39"/>
  <c r="AC68" i="39"/>
  <c r="AC110" i="39"/>
  <c r="AC91" i="39"/>
  <c r="AC46" i="39"/>
  <c r="AC45" i="39"/>
  <c r="AC26" i="39"/>
  <c r="AC25" i="39"/>
  <c r="AC35" i="39"/>
  <c r="AC52" i="39"/>
  <c r="AC87" i="39"/>
  <c r="AC80" i="39"/>
  <c r="AC16" i="39"/>
  <c r="AC19" i="39"/>
  <c r="AC78" i="39"/>
  <c r="AC73" i="39"/>
  <c r="AC111" i="39"/>
  <c r="AC104" i="39"/>
  <c r="AC40" i="39"/>
  <c r="AC30" i="39"/>
  <c r="AC101" i="39"/>
  <c r="AC15" i="39"/>
  <c r="AC93" i="39"/>
  <c r="AC44" i="39"/>
  <c r="AC39" i="39"/>
  <c r="AC50" i="39"/>
  <c r="AC28" i="39"/>
  <c r="AC21" i="39"/>
  <c r="AC100" i="39"/>
  <c r="AC77" i="39"/>
  <c r="AC107" i="39"/>
  <c r="AC94" i="39"/>
  <c r="AC34" i="39"/>
  <c r="AC70" i="39"/>
  <c r="AC49" i="39"/>
  <c r="Z12" i="39" a="1"/>
  <c r="Z78" i="27"/>
  <c r="Z15" i="27"/>
  <c r="Z16" i="27"/>
  <c r="AF16" i="27" s="1"/>
  <c r="Z34" i="27"/>
  <c r="Z108" i="27"/>
  <c r="Z51" i="27"/>
  <c r="Z75" i="27"/>
  <c r="Z63" i="27"/>
  <c r="Z52" i="27"/>
  <c r="Z94" i="27"/>
  <c r="Z89" i="27"/>
  <c r="Z33" i="27"/>
  <c r="Z64" i="27"/>
  <c r="Z95" i="27"/>
  <c r="Z36" i="27"/>
  <c r="Z65" i="27"/>
  <c r="Z50" i="27"/>
  <c r="AF50" i="27" s="1"/>
  <c r="Z88" i="27"/>
  <c r="Z19" i="27"/>
  <c r="Z25" i="27"/>
  <c r="Z81" i="27"/>
  <c r="Z40" i="27"/>
  <c r="Z58" i="27"/>
  <c r="Z71" i="27"/>
  <c r="AD26" i="27"/>
  <c r="AF26" i="27" s="1"/>
  <c r="AD86" i="27"/>
  <c r="AD88" i="27"/>
  <c r="AF88" i="27" s="1"/>
  <c r="AD96" i="27"/>
  <c r="AD81" i="27"/>
  <c r="AD71" i="27"/>
  <c r="AF71" i="27" s="1"/>
  <c r="AD14" i="27"/>
  <c r="AE14" i="27" s="1"/>
  <c r="AD110" i="27"/>
  <c r="AD12" i="27"/>
  <c r="AF12" i="27" s="1"/>
  <c r="AD77" i="27"/>
  <c r="AF77" i="27" s="1"/>
  <c r="AD50" i="27"/>
  <c r="AD100" i="27"/>
  <c r="AD73" i="27"/>
  <c r="AD78" i="27"/>
  <c r="AD21" i="27"/>
  <c r="AD63" i="27"/>
  <c r="AD58" i="27"/>
  <c r="AD29" i="27"/>
  <c r="AD28" i="27"/>
  <c r="AF28" i="27" s="1"/>
  <c r="AD64" i="27"/>
  <c r="AD89" i="27"/>
  <c r="AD13" i="27"/>
  <c r="AD24" i="27"/>
  <c r="AD45" i="27"/>
  <c r="AD62" i="27"/>
  <c r="AD16" i="27"/>
  <c r="AD40" i="27"/>
  <c r="AD90" i="27"/>
  <c r="AD68" i="27"/>
  <c r="AF68" i="27" s="1"/>
  <c r="AD85" i="27"/>
  <c r="AD69" i="27"/>
  <c r="AF69" i="27" s="1"/>
  <c r="AD105" i="27"/>
  <c r="AD80" i="27"/>
  <c r="AD31" i="27"/>
  <c r="AD101" i="27"/>
  <c r="AF101" i="27" s="1"/>
  <c r="AD35" i="27"/>
  <c r="AF35" i="27" s="1"/>
  <c r="AD72" i="27"/>
  <c r="AD46" i="27"/>
  <c r="AD39" i="27"/>
  <c r="AD75" i="27"/>
  <c r="AD67" i="27"/>
  <c r="AF67" i="27" s="1"/>
  <c r="AD18" i="27"/>
  <c r="AD65" i="27"/>
  <c r="AF65" i="27" s="1"/>
  <c r="AD61" i="27"/>
  <c r="AD94" i="27"/>
  <c r="AD34" i="27"/>
  <c r="AD91" i="27"/>
  <c r="AF91" i="27" s="1"/>
  <c r="AD47" i="27"/>
  <c r="AD51" i="27"/>
  <c r="AD99" i="27"/>
  <c r="AF99" i="27" s="1"/>
  <c r="AD15" i="27"/>
  <c r="AE15" i="27" s="1"/>
  <c r="AD111" i="27"/>
  <c r="AD74" i="27"/>
  <c r="AF74" i="27" s="1"/>
  <c r="AD38" i="27"/>
  <c r="AD27" i="27"/>
  <c r="AF27" i="27" s="1"/>
  <c r="AD98" i="27"/>
  <c r="AD79" i="27"/>
  <c r="AF79" i="27" s="1"/>
  <c r="AD70" i="27"/>
  <c r="AD92" i="27"/>
  <c r="AF92" i="27" s="1"/>
  <c r="AD104" i="27"/>
  <c r="AF104" i="27" s="1"/>
  <c r="AD57" i="27"/>
  <c r="AF57" i="27" s="1"/>
  <c r="AD83" i="27"/>
  <c r="AD84" i="27"/>
  <c r="AD48" i="27"/>
  <c r="AD17" i="27"/>
  <c r="AD108" i="27"/>
  <c r="AD54" i="27"/>
  <c r="AF54" i="27" s="1"/>
  <c r="AD44" i="27"/>
  <c r="AD102" i="27"/>
  <c r="AF102" i="27" s="1"/>
  <c r="AD25" i="27"/>
  <c r="AF25" i="27" s="1"/>
  <c r="AD36" i="27"/>
  <c r="AD106" i="27"/>
  <c r="AD55" i="27"/>
  <c r="AD33" i="27"/>
  <c r="AD59" i="27"/>
  <c r="AF59" i="27" s="1"/>
  <c r="AD43" i="27"/>
  <c r="AD53" i="27"/>
  <c r="AF53" i="27" s="1"/>
  <c r="AD56" i="27"/>
  <c r="AD60" i="27"/>
  <c r="AF60" i="27" s="1"/>
  <c r="AD109" i="27"/>
  <c r="AD20" i="27"/>
  <c r="AE20" i="27" s="1"/>
  <c r="AD66" i="27"/>
  <c r="AD97" i="27"/>
  <c r="AD82" i="27"/>
  <c r="AD76" i="27"/>
  <c r="AF76" i="27" s="1"/>
  <c r="AD37" i="27"/>
  <c r="AD41" i="27"/>
  <c r="AD103" i="27"/>
  <c r="AD93" i="27"/>
  <c r="AF93" i="27" s="1"/>
  <c r="AD52" i="27"/>
  <c r="AD107" i="27"/>
  <c r="AD30" i="27"/>
  <c r="AF30" i="27" s="1"/>
  <c r="AD42" i="27"/>
  <c r="AD23" i="27"/>
  <c r="AD87" i="27"/>
  <c r="AF87" i="27" s="1"/>
  <c r="AD95" i="27"/>
  <c r="AD49" i="27"/>
  <c r="AF49" i="27" s="1"/>
  <c r="AD19" i="27"/>
  <c r="AD32" i="27"/>
  <c r="AF32" i="27" s="1"/>
  <c r="AD22" i="27"/>
  <c r="AF62" i="27"/>
  <c r="AF34" i="27"/>
  <c r="AF70" i="27"/>
  <c r="AF85" i="27"/>
  <c r="AF105" i="27"/>
  <c r="AF33" i="27"/>
  <c r="AF81" i="27"/>
  <c r="AF58" i="27" l="1"/>
  <c r="AF55" i="27"/>
  <c r="AF36" i="27"/>
  <c r="AF107" i="27"/>
  <c r="AF84" i="27"/>
  <c r="AE19" i="27"/>
  <c r="AE23" i="27"/>
  <c r="AE18" i="27"/>
  <c r="AE16" i="27"/>
  <c r="AE17" i="27"/>
  <c r="AF20" i="27"/>
  <c r="AF80" i="27"/>
  <c r="AE22" i="27"/>
  <c r="AE21" i="27"/>
  <c r="AF89" i="27"/>
  <c r="AF39" i="27"/>
  <c r="AF17" i="27"/>
  <c r="AF24" i="27"/>
  <c r="AF97" i="27"/>
  <c r="AF72" i="27"/>
  <c r="AF43" i="27"/>
  <c r="AF44" i="27"/>
  <c r="AF48" i="27"/>
  <c r="AF47" i="27"/>
  <c r="AF61" i="27"/>
  <c r="AF100" i="27"/>
  <c r="AF96" i="27"/>
  <c r="AF41" i="27"/>
  <c r="AF14" i="27"/>
  <c r="AF42" i="27"/>
  <c r="AF73" i="27"/>
  <c r="AF52" i="27"/>
  <c r="AF37" i="27"/>
  <c r="AF66" i="27"/>
  <c r="AF56" i="27"/>
  <c r="AF108" i="27"/>
  <c r="AF46" i="27"/>
  <c r="AF31" i="27"/>
  <c r="AF29" i="27"/>
  <c r="AF78" i="27"/>
  <c r="AF40" i="27"/>
  <c r="AF95" i="27"/>
  <c r="AF94" i="27"/>
  <c r="AF51" i="27"/>
  <c r="AF15" i="27"/>
  <c r="AF21" i="27"/>
  <c r="AF103" i="27"/>
  <c r="AF82" i="27"/>
  <c r="AF98" i="27"/>
  <c r="AF111" i="27"/>
  <c r="AF75" i="27"/>
  <c r="AF90" i="27"/>
  <c r="AF45" i="27"/>
  <c r="AF64" i="27"/>
  <c r="AF110" i="27"/>
  <c r="AF63" i="27"/>
  <c r="AD109" i="39"/>
  <c r="AD45" i="39"/>
  <c r="AD83" i="39"/>
  <c r="AD91" i="39"/>
  <c r="AD79" i="39"/>
  <c r="AD53" i="39"/>
  <c r="AD72" i="39"/>
  <c r="AD76" i="39"/>
  <c r="AD64" i="39"/>
  <c r="AD39" i="39"/>
  <c r="AD66" i="39"/>
  <c r="AD94" i="39"/>
  <c r="AD73" i="39"/>
  <c r="AD100" i="39"/>
  <c r="AD96" i="39"/>
  <c r="AD65" i="39"/>
  <c r="AD42" i="39"/>
  <c r="AD31" i="39"/>
  <c r="AD103" i="39"/>
  <c r="AD22" i="39"/>
  <c r="AD81" i="39"/>
  <c r="AD59" i="39"/>
  <c r="AD74" i="39"/>
  <c r="AD16" i="39"/>
  <c r="AD47" i="39"/>
  <c r="AD93" i="39"/>
  <c r="AD33" i="39"/>
  <c r="AD62" i="39"/>
  <c r="AD63" i="39"/>
  <c r="AD101" i="39"/>
  <c r="AD25" i="39"/>
  <c r="AD51" i="39"/>
  <c r="AD48" i="39"/>
  <c r="AD43" i="39"/>
  <c r="AD60" i="39"/>
  <c r="AD89" i="39"/>
  <c r="AD56" i="39"/>
  <c r="AD37" i="39"/>
  <c r="AD50" i="39"/>
  <c r="AD26" i="39"/>
  <c r="AD21" i="39"/>
  <c r="AD86" i="39"/>
  <c r="AD68" i="39"/>
  <c r="AD41" i="39"/>
  <c r="AD111" i="39"/>
  <c r="AD104" i="39"/>
  <c r="AD95" i="39"/>
  <c r="AD23" i="39"/>
  <c r="AD13" i="39"/>
  <c r="AE13" i="39" s="1"/>
  <c r="AD67" i="39"/>
  <c r="AD77" i="39"/>
  <c r="AD17" i="39"/>
  <c r="AD40" i="39"/>
  <c r="AD34" i="39"/>
  <c r="AD85" i="39"/>
  <c r="AD110" i="39"/>
  <c r="AD30" i="39"/>
  <c r="AD20" i="39"/>
  <c r="AD15" i="39"/>
  <c r="AD52" i="39"/>
  <c r="AD57" i="39"/>
  <c r="AD14" i="39"/>
  <c r="AE14" i="39" s="1"/>
  <c r="AD35" i="39"/>
  <c r="AD102" i="39"/>
  <c r="AD108" i="39"/>
  <c r="AD78" i="39"/>
  <c r="AD36" i="39"/>
  <c r="AD80" i="39"/>
  <c r="AD46" i="39"/>
  <c r="AD32" i="39"/>
  <c r="AD84" i="39"/>
  <c r="AD97" i="39"/>
  <c r="AD49" i="39"/>
  <c r="AD71" i="39"/>
  <c r="AD28" i="39"/>
  <c r="AD61" i="39"/>
  <c r="AD99" i="39"/>
  <c r="AD19" i="39"/>
  <c r="AD107" i="39"/>
  <c r="AD69" i="39"/>
  <c r="AD88" i="39"/>
  <c r="AD106" i="39"/>
  <c r="AD92" i="39"/>
  <c r="AD82" i="39"/>
  <c r="AD38" i="39"/>
  <c r="AD29" i="39"/>
  <c r="AD55" i="39"/>
  <c r="AD70" i="39"/>
  <c r="AD44" i="39"/>
  <c r="AD105" i="39"/>
  <c r="AD24" i="39"/>
  <c r="AD87" i="39"/>
  <c r="AD75" i="39"/>
  <c r="AD12" i="39"/>
  <c r="AD18" i="39"/>
  <c r="AD58" i="39"/>
  <c r="AD98" i="39"/>
  <c r="AD27" i="39"/>
  <c r="AD54" i="39"/>
  <c r="AD90" i="39"/>
  <c r="Z17" i="39"/>
  <c r="Z81" i="39"/>
  <c r="Z44" i="39"/>
  <c r="Z108" i="39"/>
  <c r="Z35" i="39"/>
  <c r="Z107" i="39"/>
  <c r="Z95" i="39"/>
  <c r="Z73" i="39"/>
  <c r="Z36" i="39"/>
  <c r="Z100" i="39"/>
  <c r="Z15" i="39"/>
  <c r="Z87" i="39"/>
  <c r="Z74" i="39"/>
  <c r="Z85" i="39"/>
  <c r="Z14" i="39"/>
  <c r="Z19" i="39"/>
  <c r="Z93" i="39"/>
  <c r="Z110" i="39"/>
  <c r="Z13" i="39"/>
  <c r="Z88" i="39"/>
  <c r="Z106" i="39"/>
  <c r="Z104" i="39"/>
  <c r="Z64" i="39"/>
  <c r="Z75" i="39"/>
  <c r="Z69" i="39"/>
  <c r="Z33" i="39"/>
  <c r="Z97" i="39"/>
  <c r="Z60" i="39"/>
  <c r="Z38" i="39"/>
  <c r="Z79" i="39"/>
  <c r="Z83" i="39"/>
  <c r="Z25" i="39"/>
  <c r="Z89" i="39"/>
  <c r="Z52" i="39"/>
  <c r="Z22" i="39"/>
  <c r="Z58" i="39"/>
  <c r="Z42" i="39"/>
  <c r="Z82" i="39"/>
  <c r="Z16" i="39"/>
  <c r="Z78" i="39"/>
  <c r="Z91" i="39"/>
  <c r="Z32" i="39"/>
  <c r="Z111" i="39"/>
  <c r="Z61" i="39"/>
  <c r="Z46" i="39"/>
  <c r="Z51" i="39"/>
  <c r="Z90" i="39"/>
  <c r="Z94" i="39"/>
  <c r="Z29" i="39"/>
  <c r="Z62" i="39"/>
  <c r="Z49" i="39"/>
  <c r="Z12" i="39"/>
  <c r="Z76" i="39"/>
  <c r="Z70" i="39"/>
  <c r="Z23" i="39"/>
  <c r="Z71" i="39"/>
  <c r="Z41" i="39"/>
  <c r="Z105" i="39"/>
  <c r="Z68" i="39"/>
  <c r="Z54" i="39"/>
  <c r="Z99" i="39"/>
  <c r="Z27" i="39"/>
  <c r="Z21" i="39"/>
  <c r="Z48" i="39"/>
  <c r="Z47" i="39"/>
  <c r="Z39" i="39"/>
  <c r="Z72" i="39"/>
  <c r="Z63" i="39"/>
  <c r="Z101" i="39"/>
  <c r="Z26" i="39"/>
  <c r="Z37" i="39"/>
  <c r="Z59" i="39"/>
  <c r="Z98" i="39"/>
  <c r="Z96" i="39"/>
  <c r="Z67" i="39"/>
  <c r="Z65" i="39"/>
  <c r="Z28" i="39"/>
  <c r="Z92" i="39"/>
  <c r="Z102" i="39"/>
  <c r="Z66" i="39"/>
  <c r="Z103" i="39"/>
  <c r="Z57" i="39"/>
  <c r="Z20" i="39"/>
  <c r="Z84" i="39"/>
  <c r="Z86" i="39"/>
  <c r="Z43" i="39"/>
  <c r="Z18" i="39"/>
  <c r="Z53" i="39"/>
  <c r="Z80" i="39"/>
  <c r="Z34" i="39"/>
  <c r="Z45" i="39"/>
  <c r="Z30" i="39"/>
  <c r="Z31" i="39"/>
  <c r="Z40" i="39"/>
  <c r="Z55" i="39"/>
  <c r="Z24" i="39"/>
  <c r="Z77" i="39"/>
  <c r="Z56" i="39"/>
  <c r="Z50" i="39"/>
  <c r="Z109" i="39"/>
  <c r="AF23" i="27"/>
  <c r="AF13" i="27"/>
  <c r="AE13" i="27"/>
  <c r="AF19" i="27"/>
  <c r="AF22" i="27"/>
  <c r="AF18" i="27"/>
  <c r="AH89" i="27" l="1"/>
  <c r="AH50" i="27"/>
  <c r="AH81" i="27"/>
  <c r="AF82" i="39"/>
  <c r="AF53" i="39"/>
  <c r="AF18" i="39"/>
  <c r="AF73" i="39"/>
  <c r="AF54" i="39"/>
  <c r="AF25" i="39"/>
  <c r="AF41" i="39"/>
  <c r="AF42" i="39"/>
  <c r="AF51" i="39"/>
  <c r="AF22" i="39"/>
  <c r="AF56" i="39"/>
  <c r="AF75" i="39"/>
  <c r="AF64" i="39"/>
  <c r="AF30" i="39"/>
  <c r="AF91" i="39"/>
  <c r="AF71" i="39"/>
  <c r="AF52" i="39"/>
  <c r="AF86" i="39"/>
  <c r="AF84" i="39"/>
  <c r="AF105" i="39"/>
  <c r="AF66" i="39"/>
  <c r="AF76" i="39"/>
  <c r="AF45" i="39"/>
  <c r="AF57" i="39"/>
  <c r="AF63" i="39"/>
  <c r="AF62" i="39"/>
  <c r="AF111" i="39"/>
  <c r="AF20" i="39"/>
  <c r="AF81" i="39"/>
  <c r="AF70" i="39"/>
  <c r="AF32" i="39"/>
  <c r="AF89" i="39"/>
  <c r="AF106" i="39"/>
  <c r="AF92" i="39"/>
  <c r="AF67" i="39"/>
  <c r="AF78" i="39"/>
  <c r="AF72" i="39"/>
  <c r="AF69" i="39"/>
  <c r="AF74" i="39"/>
  <c r="AF12" i="39"/>
  <c r="AF103" i="39"/>
  <c r="AF101" i="39"/>
  <c r="AF46" i="39"/>
  <c r="AF102" i="39"/>
  <c r="AF49" i="39"/>
  <c r="AF13" i="39"/>
  <c r="AF90" i="39"/>
  <c r="AF109" i="39"/>
  <c r="AF58" i="39"/>
  <c r="AF48" i="39"/>
  <c r="AF35" i="39"/>
  <c r="AF26" i="39"/>
  <c r="AF94" i="39"/>
  <c r="AF80" i="39"/>
  <c r="AF29" i="39"/>
  <c r="AF77" i="39"/>
  <c r="AF88" i="39"/>
  <c r="AF60" i="39"/>
  <c r="AF15" i="39"/>
  <c r="AF93" i="39"/>
  <c r="AF47" i="39"/>
  <c r="AF24" i="39"/>
  <c r="AF83" i="39"/>
  <c r="AF44" i="39"/>
  <c r="AF37" i="39"/>
  <c r="AF96" i="39"/>
  <c r="AF87" i="39"/>
  <c r="AF31" i="39"/>
  <c r="AF59" i="39"/>
  <c r="AF21" i="39"/>
  <c r="AF61" i="39"/>
  <c r="AF40" i="39"/>
  <c r="AF110" i="39"/>
  <c r="AF65" i="39"/>
  <c r="AF38" i="39"/>
  <c r="AF104" i="39"/>
  <c r="AF14" i="39"/>
  <c r="AF107" i="39"/>
  <c r="AF97" i="39"/>
  <c r="AF19" i="39"/>
  <c r="AF68" i="39"/>
  <c r="AF98" i="39"/>
  <c r="AF99" i="39"/>
  <c r="AF17" i="39"/>
  <c r="AF43" i="39"/>
  <c r="AF33" i="39"/>
  <c r="AF16" i="39"/>
  <c r="AF95" i="39"/>
  <c r="AF55" i="39"/>
  <c r="AF28" i="39"/>
  <c r="AF50" i="39"/>
  <c r="AF85" i="39"/>
  <c r="AF100" i="39"/>
  <c r="AF39" i="39"/>
  <c r="AF27" i="39"/>
  <c r="AF23" i="39"/>
  <c r="AF36" i="39"/>
  <c r="AF108" i="39"/>
  <c r="AF34" i="39"/>
  <c r="AF79" i="39"/>
  <c r="AH44" i="27"/>
  <c r="AH36" i="27"/>
  <c r="AH99" i="27"/>
  <c r="AH18" i="27"/>
  <c r="AH17" i="27"/>
  <c r="AH67" i="27"/>
  <c r="AH34" i="27"/>
  <c r="AH65" i="27"/>
  <c r="AH92" i="27"/>
  <c r="AH56" i="27"/>
  <c r="AH77" i="27"/>
  <c r="AH86" i="27"/>
  <c r="AH51" i="27"/>
  <c r="AH90" i="27"/>
  <c r="AH87" i="27"/>
  <c r="AH55" i="27"/>
  <c r="AH105" i="27"/>
  <c r="AH54" i="27"/>
  <c r="AH109" i="27"/>
  <c r="AH25" i="27"/>
  <c r="AH33" i="27"/>
  <c r="AH61" i="27"/>
  <c r="AH46" i="27"/>
  <c r="AH88" i="27"/>
  <c r="AH84" i="27"/>
  <c r="AH78" i="27"/>
  <c r="AH57" i="27"/>
  <c r="AH35" i="27"/>
  <c r="AH97" i="27"/>
  <c r="AH52" i="27"/>
  <c r="AH111" i="27"/>
  <c r="AH93" i="27"/>
  <c r="AH72" i="27"/>
  <c r="AH62" i="27"/>
  <c r="AH24" i="27"/>
  <c r="AH15" i="27"/>
  <c r="AH38" i="27"/>
  <c r="AH107" i="27"/>
  <c r="AH74" i="27"/>
  <c r="AH40" i="27"/>
  <c r="AH28" i="27"/>
  <c r="AH42" i="27"/>
  <c r="AH20" i="27"/>
  <c r="AH100" i="27"/>
  <c r="AH108" i="27"/>
  <c r="AH104" i="27"/>
  <c r="AH79" i="27"/>
  <c r="AH30" i="27"/>
  <c r="AH14" i="27"/>
  <c r="AH82" i="27"/>
  <c r="AH85" i="27"/>
  <c r="AH31" i="27"/>
  <c r="AH98" i="27"/>
  <c r="AH83" i="27"/>
  <c r="AH27" i="27"/>
  <c r="AH47" i="27"/>
  <c r="AG12" i="27" a="1"/>
  <c r="AH59" i="27"/>
  <c r="AH75" i="27"/>
  <c r="AH53" i="27"/>
  <c r="AH80" i="27"/>
  <c r="AH32" i="27"/>
  <c r="AH94" i="27"/>
  <c r="AH68" i="27"/>
  <c r="AH21" i="27"/>
  <c r="AH76" i="27"/>
  <c r="AH23" i="27"/>
  <c r="AH60" i="27"/>
  <c r="AH48" i="27"/>
  <c r="AH16" i="27"/>
  <c r="AH91" i="27"/>
  <c r="AH19" i="27"/>
  <c r="AH13" i="27"/>
  <c r="AH110" i="27"/>
  <c r="AH106" i="27"/>
  <c r="AH12" i="27"/>
  <c r="AH71" i="27"/>
  <c r="AH45" i="27"/>
  <c r="AH41" i="27"/>
  <c r="AH66" i="27"/>
  <c r="AH69" i="27"/>
  <c r="AH22" i="27"/>
  <c r="AH101" i="27"/>
  <c r="AH70" i="27"/>
  <c r="AH96" i="27"/>
  <c r="AH43" i="27"/>
  <c r="AH49" i="27"/>
  <c r="AH73" i="27"/>
  <c r="AH26" i="27"/>
  <c r="AH37" i="27"/>
  <c r="AH58" i="27"/>
  <c r="AH29" i="27"/>
  <c r="AH63" i="27"/>
  <c r="AH64" i="27"/>
  <c r="AH39" i="27"/>
  <c r="AH95" i="27"/>
  <c r="AH103" i="27"/>
  <c r="AH102" i="27"/>
  <c r="AH31" i="39" l="1"/>
  <c r="AH50" i="39"/>
  <c r="AH61" i="39"/>
  <c r="AH20" i="39"/>
  <c r="AH60" i="39"/>
  <c r="AH104" i="39"/>
  <c r="AH96" i="39"/>
  <c r="AH25" i="39"/>
  <c r="AH26" i="39"/>
  <c r="AH14" i="39"/>
  <c r="AH90" i="39"/>
  <c r="AH19" i="39"/>
  <c r="AH48" i="39"/>
  <c r="AH92" i="39"/>
  <c r="AH32" i="39"/>
  <c r="AH36" i="39"/>
  <c r="AH67" i="39"/>
  <c r="AH70" i="39"/>
  <c r="AH77" i="39"/>
  <c r="AH63" i="39"/>
  <c r="AH46" i="39"/>
  <c r="AH84" i="39"/>
  <c r="AH47" i="39"/>
  <c r="AH59" i="39"/>
  <c r="AH91" i="39"/>
  <c r="AH54" i="39"/>
  <c r="AH18" i="39"/>
  <c r="AH27" i="39"/>
  <c r="AH34" i="39"/>
  <c r="AH38" i="39"/>
  <c r="AH111" i="39"/>
  <c r="AH108" i="39"/>
  <c r="AH101" i="39"/>
  <c r="AH66" i="39"/>
  <c r="AH72" i="39"/>
  <c r="AH56" i="39"/>
  <c r="AH16" i="39"/>
  <c r="AH95" i="39"/>
  <c r="AH35" i="39"/>
  <c r="AH24" i="39"/>
  <c r="AH44" i="39"/>
  <c r="AH79" i="39"/>
  <c r="AH40" i="39"/>
  <c r="AH17" i="39"/>
  <c r="AH76" i="39"/>
  <c r="AH55" i="39"/>
  <c r="AH106" i="39"/>
  <c r="AH98" i="39"/>
  <c r="AH93" i="39"/>
  <c r="AH99" i="39"/>
  <c r="AH21" i="39"/>
  <c r="AH49" i="39"/>
  <c r="AH45" i="39"/>
  <c r="AH80" i="39"/>
  <c r="AH64" i="39"/>
  <c r="AH42" i="39"/>
  <c r="AH51" i="39"/>
  <c r="AH52" i="39"/>
  <c r="AH58" i="39"/>
  <c r="AH83" i="39"/>
  <c r="AH107" i="39"/>
  <c r="AH37" i="39"/>
  <c r="AH75" i="39"/>
  <c r="AH74" i="39"/>
  <c r="AH105" i="39"/>
  <c r="AH65" i="39"/>
  <c r="AH13" i="39"/>
  <c r="AH68" i="39"/>
  <c r="AH86" i="39"/>
  <c r="AH53" i="39"/>
  <c r="AH62" i="39"/>
  <c r="AH41" i="39"/>
  <c r="AG12" i="39" a="1"/>
  <c r="AH73" i="39"/>
  <c r="AH97" i="39"/>
  <c r="AH102" i="39"/>
  <c r="AH57" i="39"/>
  <c r="AH69" i="39"/>
  <c r="AH43" i="39"/>
  <c r="AH30" i="39"/>
  <c r="AH28" i="39"/>
  <c r="AH110" i="39"/>
  <c r="AH94" i="39"/>
  <c r="AH15" i="39"/>
  <c r="AH78" i="39"/>
  <c r="AH82" i="39"/>
  <c r="AH33" i="39"/>
  <c r="AH39" i="39"/>
  <c r="AH81" i="39"/>
  <c r="AH71" i="39"/>
  <c r="AH89" i="39"/>
  <c r="AH109" i="39"/>
  <c r="AH29" i="39"/>
  <c r="AH103" i="39"/>
  <c r="AH12" i="39"/>
  <c r="AH88" i="39"/>
  <c r="AH100" i="39"/>
  <c r="AH23" i="39"/>
  <c r="AH87" i="39"/>
  <c r="AH85" i="39"/>
  <c r="AH22" i="39"/>
  <c r="AJ36" i="27"/>
  <c r="AJ86" i="27"/>
  <c r="AJ33" i="27"/>
  <c r="AJ21" i="27"/>
  <c r="AJ110" i="27"/>
  <c r="AJ75" i="27"/>
  <c r="AJ26" i="27"/>
  <c r="AJ81" i="27"/>
  <c r="AJ48" i="27"/>
  <c r="AJ17" i="27"/>
  <c r="AJ95" i="27"/>
  <c r="AJ97" i="27"/>
  <c r="AJ67" i="27"/>
  <c r="AJ53" i="27"/>
  <c r="AJ42" i="27"/>
  <c r="AJ102" i="27"/>
  <c r="AG94" i="27"/>
  <c r="AG20" i="27"/>
  <c r="AG46" i="27"/>
  <c r="AG79" i="27"/>
  <c r="AG34" i="27"/>
  <c r="AG66" i="27"/>
  <c r="AG90" i="27"/>
  <c r="AG102" i="27"/>
  <c r="AG106" i="27"/>
  <c r="AG60" i="27"/>
  <c r="AG19" i="27"/>
  <c r="AG61" i="27"/>
  <c r="AG31" i="27"/>
  <c r="AG91" i="27"/>
  <c r="AG103" i="27"/>
  <c r="AG40" i="27"/>
  <c r="AG82" i="27"/>
  <c r="AG15" i="27"/>
  <c r="AG49" i="27"/>
  <c r="AG57" i="27"/>
  <c r="AG56" i="27"/>
  <c r="AG52" i="27"/>
  <c r="AG30" i="27"/>
  <c r="AG78" i="27"/>
  <c r="AG43" i="27"/>
  <c r="AG27" i="27"/>
  <c r="AG36" i="27"/>
  <c r="AG80" i="27"/>
  <c r="AG21" i="27"/>
  <c r="AG93" i="27"/>
  <c r="AG54" i="27"/>
  <c r="AG107" i="27"/>
  <c r="AG59" i="27"/>
  <c r="AG69" i="27"/>
  <c r="AG97" i="27"/>
  <c r="AG16" i="27"/>
  <c r="AG95" i="27"/>
  <c r="AG41" i="27"/>
  <c r="AG85" i="27"/>
  <c r="AG51" i="27"/>
  <c r="AG104" i="27"/>
  <c r="AG71" i="27"/>
  <c r="AG75" i="27"/>
  <c r="AG101" i="27"/>
  <c r="AG84" i="27"/>
  <c r="AG87" i="27"/>
  <c r="AG47" i="27"/>
  <c r="AG35" i="27"/>
  <c r="AG13" i="27"/>
  <c r="AG77" i="27"/>
  <c r="AG44" i="27"/>
  <c r="AG96" i="27"/>
  <c r="AG81" i="27"/>
  <c r="AG76" i="27"/>
  <c r="AG45" i="27"/>
  <c r="AG89" i="27"/>
  <c r="AG68" i="27"/>
  <c r="AG105" i="27"/>
  <c r="AG67" i="27"/>
  <c r="AG98" i="27"/>
  <c r="AG111" i="27"/>
  <c r="AG24" i="27"/>
  <c r="AG23" i="27"/>
  <c r="AG25" i="27"/>
  <c r="AG99" i="27"/>
  <c r="AG73" i="27"/>
  <c r="AG28" i="27"/>
  <c r="AG72" i="27"/>
  <c r="AG86" i="27"/>
  <c r="AG50" i="27"/>
  <c r="AG29" i="27"/>
  <c r="AG88" i="27"/>
  <c r="AG37" i="27"/>
  <c r="AG58" i="27"/>
  <c r="AG108" i="27"/>
  <c r="AG70" i="27"/>
  <c r="AG62" i="27"/>
  <c r="AG53" i="27"/>
  <c r="AG74" i="27"/>
  <c r="AG63" i="27"/>
  <c r="AG17" i="27"/>
  <c r="AG12" i="27"/>
  <c r="AG64" i="27"/>
  <c r="AG18" i="27"/>
  <c r="AG48" i="27"/>
  <c r="AG39" i="27"/>
  <c r="AG65" i="27"/>
  <c r="AG100" i="27"/>
  <c r="AG26" i="27"/>
  <c r="AG92" i="27"/>
  <c r="AG55" i="27"/>
  <c r="AG38" i="27"/>
  <c r="AG14" i="27"/>
  <c r="AG22" i="27"/>
  <c r="AG42" i="27"/>
  <c r="AG33" i="27"/>
  <c r="AG110" i="27"/>
  <c r="AG109" i="27"/>
  <c r="AG83" i="27"/>
  <c r="AG32" i="27"/>
  <c r="AJ107" i="27"/>
  <c r="AJ101" i="27"/>
  <c r="AJ43" i="27"/>
  <c r="AJ22" i="27"/>
  <c r="AJ62" i="27"/>
  <c r="AJ35" i="27"/>
  <c r="AJ51" i="27"/>
  <c r="AJ41" i="27"/>
  <c r="AJ89" i="27"/>
  <c r="AJ14" i="27"/>
  <c r="AJ23" i="27"/>
  <c r="AJ92" i="27"/>
  <c r="AJ58" i="27"/>
  <c r="AJ45" i="27"/>
  <c r="AJ27" i="27"/>
  <c r="AJ60" i="27"/>
  <c r="AJ108" i="27"/>
  <c r="AJ77" i="27"/>
  <c r="AJ90" i="27"/>
  <c r="AJ40" i="27"/>
  <c r="AJ103" i="27"/>
  <c r="AJ13" i="27"/>
  <c r="AJ98" i="27"/>
  <c r="AJ72" i="27"/>
  <c r="AJ87" i="27"/>
  <c r="AJ57" i="27"/>
  <c r="AJ69" i="27"/>
  <c r="AJ49" i="27"/>
  <c r="AJ66" i="27"/>
  <c r="AJ16" i="27"/>
  <c r="AJ46" i="27"/>
  <c r="AJ44" i="27"/>
  <c r="AJ61" i="27"/>
  <c r="AJ34" i="27"/>
  <c r="AJ18" i="27"/>
  <c r="AJ28" i="27"/>
  <c r="AI12" i="27" a="1"/>
  <c r="AJ80" i="27"/>
  <c r="AJ37" i="27"/>
  <c r="AJ111" i="27"/>
  <c r="AJ79" i="27"/>
  <c r="AJ71" i="27"/>
  <c r="AJ73" i="27"/>
  <c r="AJ96" i="27"/>
  <c r="AJ24" i="27"/>
  <c r="AJ52" i="27"/>
  <c r="AJ55" i="27"/>
  <c r="AJ63" i="27"/>
  <c r="AJ56" i="27"/>
  <c r="AJ47" i="27"/>
  <c r="AJ76" i="27"/>
  <c r="AJ32" i="27"/>
  <c r="AJ70" i="27"/>
  <c r="AJ64" i="27"/>
  <c r="AJ19" i="27"/>
  <c r="AJ25" i="27"/>
  <c r="AJ74" i="27"/>
  <c r="AJ31" i="27"/>
  <c r="AJ82" i="27"/>
  <c r="AJ65" i="27"/>
  <c r="AJ106" i="27"/>
  <c r="AJ84" i="27"/>
  <c r="AJ109" i="27"/>
  <c r="AJ93" i="27"/>
  <c r="AJ20" i="27"/>
  <c r="AJ15" i="27"/>
  <c r="AJ100" i="27"/>
  <c r="AJ83" i="27"/>
  <c r="AJ50" i="27"/>
  <c r="AJ104" i="27"/>
  <c r="AJ30" i="27"/>
  <c r="AJ85" i="27"/>
  <c r="AJ105" i="27"/>
  <c r="AJ91" i="27"/>
  <c r="AJ54" i="27"/>
  <c r="AJ59" i="27"/>
  <c r="AJ88" i="27"/>
  <c r="AJ39" i="27"/>
  <c r="AJ94" i="27"/>
  <c r="AJ99" i="27"/>
  <c r="AJ38" i="27"/>
  <c r="AJ78" i="27"/>
  <c r="AJ12" i="27"/>
  <c r="AJ29" i="27"/>
  <c r="AJ68" i="27"/>
  <c r="AJ44" i="39" l="1"/>
  <c r="AJ52" i="39"/>
  <c r="AJ84" i="39"/>
  <c r="AI12" i="39" a="1"/>
  <c r="AJ65" i="39"/>
  <c r="AJ75" i="39"/>
  <c r="AJ105" i="39"/>
  <c r="AJ17" i="39"/>
  <c r="AJ93" i="39"/>
  <c r="AJ40" i="39"/>
  <c r="AJ63" i="39"/>
  <c r="AJ50" i="39"/>
  <c r="AJ103" i="39"/>
  <c r="AJ99" i="39"/>
  <c r="AJ35" i="39"/>
  <c r="AJ47" i="39"/>
  <c r="AJ36" i="39"/>
  <c r="AJ91" i="39"/>
  <c r="AJ56" i="39"/>
  <c r="AJ18" i="39"/>
  <c r="AJ51" i="39"/>
  <c r="AJ28" i="39"/>
  <c r="AJ98" i="39"/>
  <c r="AJ108" i="39"/>
  <c r="AJ15" i="39"/>
  <c r="AJ79" i="39"/>
  <c r="AJ96" i="39"/>
  <c r="AJ106" i="39"/>
  <c r="AJ25" i="39"/>
  <c r="AJ64" i="39"/>
  <c r="AJ49" i="39"/>
  <c r="AJ24" i="39"/>
  <c r="AJ110" i="39"/>
  <c r="AJ89" i="39"/>
  <c r="AJ21" i="39"/>
  <c r="AJ45" i="39"/>
  <c r="AJ73" i="39"/>
  <c r="AJ32" i="39"/>
  <c r="AJ33" i="39"/>
  <c r="AJ42" i="39"/>
  <c r="AJ88" i="39"/>
  <c r="AJ41" i="39"/>
  <c r="AJ85" i="39"/>
  <c r="AJ74" i="39"/>
  <c r="AJ76" i="39"/>
  <c r="AJ80" i="39"/>
  <c r="AJ101" i="39"/>
  <c r="AJ61" i="39"/>
  <c r="AJ59" i="39"/>
  <c r="AJ69" i="39"/>
  <c r="AJ111" i="39"/>
  <c r="AJ37" i="39"/>
  <c r="AJ90" i="39"/>
  <c r="AJ107" i="39"/>
  <c r="AJ67" i="39"/>
  <c r="AJ86" i="39"/>
  <c r="AJ100" i="39"/>
  <c r="AJ62" i="39"/>
  <c r="AJ87" i="39"/>
  <c r="AJ16" i="39"/>
  <c r="AJ53" i="39"/>
  <c r="AJ66" i="39"/>
  <c r="AJ43" i="39"/>
  <c r="AJ38" i="39"/>
  <c r="AJ30" i="39"/>
  <c r="AJ54" i="39"/>
  <c r="AJ12" i="39"/>
  <c r="AJ102" i="39"/>
  <c r="AJ19" i="39"/>
  <c r="AJ29" i="39"/>
  <c r="AJ27" i="39"/>
  <c r="AJ70" i="39"/>
  <c r="AJ71" i="39"/>
  <c r="AJ82" i="39"/>
  <c r="AJ77" i="39"/>
  <c r="AJ39" i="39"/>
  <c r="AJ68" i="39"/>
  <c r="AJ13" i="39"/>
  <c r="AJ109" i="39"/>
  <c r="AJ104" i="39"/>
  <c r="AJ23" i="39"/>
  <c r="AJ94" i="39"/>
  <c r="AJ48" i="39"/>
  <c r="AJ14" i="39"/>
  <c r="AJ95" i="39"/>
  <c r="AJ34" i="39"/>
  <c r="AJ22" i="39"/>
  <c r="AJ97" i="39"/>
  <c r="AJ81" i="39"/>
  <c r="AJ92" i="39"/>
  <c r="AJ72" i="39"/>
  <c r="AJ78" i="39"/>
  <c r="AJ60" i="39"/>
  <c r="AJ57" i="39"/>
  <c r="AJ83" i="39"/>
  <c r="AJ55" i="39"/>
  <c r="AJ58" i="39"/>
  <c r="AJ20" i="39"/>
  <c r="AJ26" i="39"/>
  <c r="AJ46" i="39"/>
  <c r="AJ31" i="39"/>
  <c r="AG15" i="39"/>
  <c r="AG79" i="39"/>
  <c r="AG60" i="39"/>
  <c r="AG51" i="39"/>
  <c r="AG22" i="39"/>
  <c r="AG108" i="39"/>
  <c r="AG16" i="39"/>
  <c r="AG50" i="39"/>
  <c r="AG14" i="39"/>
  <c r="AG71" i="39"/>
  <c r="AG18" i="39"/>
  <c r="AG66" i="39"/>
  <c r="AG34" i="39"/>
  <c r="AG55" i="39"/>
  <c r="AG102" i="39"/>
  <c r="AG52" i="39"/>
  <c r="AG84" i="39"/>
  <c r="AG75" i="39"/>
  <c r="AG80" i="39"/>
  <c r="AG27" i="39"/>
  <c r="AG24" i="39"/>
  <c r="AG43" i="39"/>
  <c r="AG37" i="39"/>
  <c r="AG33" i="39"/>
  <c r="AG59" i="39"/>
  <c r="AG31" i="39"/>
  <c r="AG95" i="39"/>
  <c r="AG81" i="39"/>
  <c r="AG67" i="39"/>
  <c r="AG44" i="39"/>
  <c r="AG32" i="39"/>
  <c r="AG45" i="39"/>
  <c r="AG106" i="39"/>
  <c r="AG57" i="39"/>
  <c r="AG103" i="39"/>
  <c r="AG53" i="39"/>
  <c r="AG109" i="39"/>
  <c r="AG72" i="39"/>
  <c r="AG87" i="39"/>
  <c r="AG40" i="39"/>
  <c r="AG88" i="39"/>
  <c r="AG90" i="39"/>
  <c r="AG54" i="39"/>
  <c r="AG93" i="39"/>
  <c r="AG91" i="39"/>
  <c r="AG94" i="39"/>
  <c r="AG107" i="39"/>
  <c r="AG21" i="39"/>
  <c r="AG64" i="39"/>
  <c r="AG12" i="39"/>
  <c r="AG47" i="39"/>
  <c r="AG17" i="39"/>
  <c r="AG19" i="39"/>
  <c r="AG83" i="39"/>
  <c r="AG65" i="39"/>
  <c r="AG61" i="39"/>
  <c r="AG73" i="39"/>
  <c r="AG56" i="39"/>
  <c r="AG77" i="39"/>
  <c r="AG49" i="39"/>
  <c r="AG96" i="39"/>
  <c r="AG78" i="39"/>
  <c r="AG20" i="39"/>
  <c r="AG28" i="39"/>
  <c r="AG74" i="39"/>
  <c r="AG36" i="39"/>
  <c r="AG29" i="39"/>
  <c r="AG25" i="39"/>
  <c r="AG62" i="39"/>
  <c r="AG76" i="39"/>
  <c r="AG26" i="39"/>
  <c r="AG97" i="39"/>
  <c r="AG69" i="39"/>
  <c r="AG82" i="39"/>
  <c r="AG98" i="39"/>
  <c r="AG63" i="39"/>
  <c r="AG38" i="39"/>
  <c r="AG35" i="39"/>
  <c r="AG99" i="39"/>
  <c r="AG86" i="39"/>
  <c r="AG89" i="39"/>
  <c r="AG101" i="39"/>
  <c r="AG111" i="39"/>
  <c r="AG39" i="39"/>
  <c r="AG92" i="39"/>
  <c r="AG30" i="39"/>
  <c r="AG41" i="39"/>
  <c r="AG23" i="39"/>
  <c r="AG70" i="39"/>
  <c r="AG110" i="39"/>
  <c r="AG13" i="39"/>
  <c r="AG48" i="39"/>
  <c r="AG104" i="39"/>
  <c r="AG85" i="39"/>
  <c r="AG46" i="39"/>
  <c r="AG42" i="39"/>
  <c r="AG68" i="39"/>
  <c r="AG100" i="39"/>
  <c r="AG105" i="39"/>
  <c r="AG58" i="39"/>
  <c r="AI41" i="27"/>
  <c r="AI81" i="27"/>
  <c r="AI77" i="27"/>
  <c r="AI29" i="27"/>
  <c r="AI33" i="27"/>
  <c r="AI91" i="27"/>
  <c r="AI20" i="27"/>
  <c r="AI53" i="27"/>
  <c r="AI30" i="27"/>
  <c r="AI38" i="27"/>
  <c r="AI80" i="27"/>
  <c r="AI110" i="27"/>
  <c r="AI85" i="27"/>
  <c r="AI66" i="27"/>
  <c r="AI76" i="27"/>
  <c r="AI107" i="27"/>
  <c r="AI102" i="27"/>
  <c r="AI88" i="27"/>
  <c r="AI18" i="27"/>
  <c r="AI105" i="27"/>
  <c r="AI28" i="27"/>
  <c r="AI74" i="27"/>
  <c r="AI106" i="27"/>
  <c r="AI49" i="27"/>
  <c r="AI96" i="27"/>
  <c r="AI109" i="27"/>
  <c r="AI94" i="27"/>
  <c r="AI97" i="27"/>
  <c r="AI67" i="27"/>
  <c r="AI59" i="27"/>
  <c r="AI47" i="27"/>
  <c r="AI98" i="27"/>
  <c r="AI37" i="27"/>
  <c r="AI54" i="27"/>
  <c r="AI100" i="27"/>
  <c r="AI12" i="27"/>
  <c r="AI27" i="27"/>
  <c r="AI82" i="27"/>
  <c r="AI64" i="27"/>
  <c r="AI87" i="27"/>
  <c r="AI73" i="27"/>
  <c r="AI89" i="27"/>
  <c r="AI25" i="27"/>
  <c r="AI111" i="27"/>
  <c r="AI68" i="27"/>
  <c r="AI44" i="27"/>
  <c r="AI58" i="27"/>
  <c r="AI99" i="27"/>
  <c r="AI35" i="27"/>
  <c r="AI62" i="27"/>
  <c r="AI60" i="27"/>
  <c r="AI104" i="27"/>
  <c r="AI26" i="27"/>
  <c r="AI78" i="27"/>
  <c r="AI95" i="27"/>
  <c r="AI34" i="27"/>
  <c r="AI21" i="27"/>
  <c r="AI50" i="27"/>
  <c r="AI52" i="27"/>
  <c r="AI101" i="27"/>
  <c r="AI90" i="27"/>
  <c r="AI57" i="27"/>
  <c r="AI17" i="27"/>
  <c r="AI108" i="27"/>
  <c r="AI24" i="27"/>
  <c r="AI45" i="27"/>
  <c r="AI71" i="27"/>
  <c r="AI36" i="27"/>
  <c r="AI31" i="27"/>
  <c r="AI69" i="27"/>
  <c r="AI92" i="27"/>
  <c r="AI42" i="27"/>
  <c r="AI22" i="27"/>
  <c r="AI63" i="27"/>
  <c r="AI70" i="27"/>
  <c r="AI39" i="27"/>
  <c r="AI83" i="27"/>
  <c r="AI46" i="27"/>
  <c r="AI75" i="27"/>
  <c r="AI55" i="27"/>
  <c r="AI93" i="27"/>
  <c r="AI23" i="27"/>
  <c r="AI72" i="27"/>
  <c r="AI103" i="27"/>
  <c r="AI13" i="27"/>
  <c r="AI56" i="27"/>
  <c r="AI15" i="27"/>
  <c r="AI14" i="27"/>
  <c r="AI19" i="27"/>
  <c r="AI40" i="27"/>
  <c r="AI61" i="27"/>
  <c r="AI86" i="27"/>
  <c r="AI48" i="27"/>
  <c r="AI84" i="27"/>
  <c r="AI65" i="27"/>
  <c r="AI32" i="27"/>
  <c r="AI51" i="27"/>
  <c r="AI79" i="27"/>
  <c r="AI43" i="27"/>
  <c r="AI16" i="27"/>
  <c r="AK12" i="27" a="1"/>
  <c r="AK12" i="39" l="1" a="1"/>
  <c r="AI46" i="39"/>
  <c r="AI110" i="39"/>
  <c r="AI95" i="39"/>
  <c r="AI77" i="39"/>
  <c r="AI108" i="39"/>
  <c r="AI49" i="39"/>
  <c r="AI98" i="39"/>
  <c r="AI105" i="39"/>
  <c r="AI12" i="39"/>
  <c r="AI85" i="39"/>
  <c r="AI22" i="39"/>
  <c r="AI106" i="39"/>
  <c r="AI19" i="39"/>
  <c r="AI44" i="39"/>
  <c r="AI28" i="39"/>
  <c r="AI90" i="39"/>
  <c r="AI109" i="39"/>
  <c r="AI18" i="39"/>
  <c r="AI111" i="39"/>
  <c r="AI107" i="39"/>
  <c r="AI15" i="39"/>
  <c r="AI55" i="39"/>
  <c r="AI38" i="39"/>
  <c r="AI87" i="39"/>
  <c r="AI93" i="39"/>
  <c r="AI62" i="39"/>
  <c r="AI31" i="39"/>
  <c r="AI13" i="39"/>
  <c r="AI99" i="39"/>
  <c r="AI48" i="39"/>
  <c r="AI34" i="39"/>
  <c r="AI20" i="39"/>
  <c r="AI29" i="39"/>
  <c r="AI76" i="39"/>
  <c r="AI92" i="39"/>
  <c r="AI42" i="39"/>
  <c r="AI36" i="39"/>
  <c r="AI45" i="39"/>
  <c r="AI97" i="39"/>
  <c r="AI81" i="39"/>
  <c r="AI41" i="39"/>
  <c r="AI16" i="39"/>
  <c r="AI58" i="39"/>
  <c r="AI67" i="39"/>
  <c r="AI75" i="39"/>
  <c r="AI68" i="39"/>
  <c r="AI69" i="39"/>
  <c r="AI40" i="39"/>
  <c r="AI84" i="39"/>
  <c r="AI32" i="39"/>
  <c r="AI14" i="39"/>
  <c r="AI78" i="39"/>
  <c r="AI52" i="39"/>
  <c r="AI35" i="39"/>
  <c r="AI23" i="39"/>
  <c r="AI91" i="39"/>
  <c r="AI54" i="39"/>
  <c r="AI47" i="39"/>
  <c r="AI61" i="39"/>
  <c r="AI27" i="39"/>
  <c r="AI103" i="39"/>
  <c r="AI66" i="39"/>
  <c r="AI63" i="39"/>
  <c r="AI72" i="39"/>
  <c r="AI59" i="39"/>
  <c r="AI73" i="39"/>
  <c r="AI74" i="39"/>
  <c r="AI60" i="39"/>
  <c r="AI21" i="39"/>
  <c r="AI51" i="39"/>
  <c r="AI57" i="39"/>
  <c r="AI70" i="39"/>
  <c r="AI96" i="39"/>
  <c r="AI82" i="39"/>
  <c r="AI56" i="39"/>
  <c r="AI79" i="39"/>
  <c r="AI86" i="39"/>
  <c r="AI53" i="39"/>
  <c r="AI43" i="39"/>
  <c r="AI33" i="39"/>
  <c r="AI24" i="39"/>
  <c r="AI39" i="39"/>
  <c r="AI30" i="39"/>
  <c r="AI65" i="39"/>
  <c r="AI88" i="39"/>
  <c r="AI89" i="39"/>
  <c r="AI50" i="39"/>
  <c r="AI17" i="39"/>
  <c r="AI37" i="39"/>
  <c r="AI83" i="39"/>
  <c r="AI25" i="39"/>
  <c r="AI94" i="39"/>
  <c r="AI64" i="39"/>
  <c r="AI80" i="39"/>
  <c r="AI104" i="39"/>
  <c r="AI100" i="39"/>
  <c r="AI102" i="39"/>
  <c r="AI26" i="39"/>
  <c r="AI71" i="39"/>
  <c r="AI101" i="39"/>
  <c r="AK26" i="27"/>
  <c r="AK94" i="27"/>
  <c r="AK104" i="27"/>
  <c r="AK63" i="27"/>
  <c r="AK36" i="27"/>
  <c r="AK69" i="27"/>
  <c r="AK83" i="27"/>
  <c r="AK103" i="27"/>
  <c r="AK21" i="27"/>
  <c r="AK111" i="27"/>
  <c r="AK77" i="27"/>
  <c r="AK76" i="27"/>
  <c r="AK84" i="27"/>
  <c r="AK66" i="27"/>
  <c r="AK81" i="27"/>
  <c r="AK48" i="27"/>
  <c r="AK28" i="27"/>
  <c r="AK22" i="27"/>
  <c r="AK60" i="27"/>
  <c r="AK40" i="27"/>
  <c r="AK73" i="27"/>
  <c r="AK67" i="27"/>
  <c r="AK101" i="27"/>
  <c r="AK14" i="27"/>
  <c r="AK109" i="27"/>
  <c r="AK93" i="27"/>
  <c r="AK61" i="27"/>
  <c r="AK16" i="27"/>
  <c r="AK32" i="27"/>
  <c r="AK86" i="27"/>
  <c r="AK59" i="27"/>
  <c r="AK57" i="27"/>
  <c r="AK62" i="27"/>
  <c r="AK82" i="27"/>
  <c r="AK23" i="27"/>
  <c r="AK85" i="27"/>
  <c r="AK17" i="27"/>
  <c r="AK64" i="27"/>
  <c r="AK102" i="27"/>
  <c r="AK100" i="27"/>
  <c r="AK98" i="27"/>
  <c r="AK50" i="27"/>
  <c r="AK106" i="27"/>
  <c r="AK20" i="27"/>
  <c r="AK90" i="27"/>
  <c r="AK91" i="27"/>
  <c r="AK33" i="27"/>
  <c r="AK38" i="27"/>
  <c r="AK24" i="27"/>
  <c r="AK92" i="27"/>
  <c r="AK68" i="27"/>
  <c r="AK74" i="27"/>
  <c r="AK80" i="27"/>
  <c r="AK78" i="27"/>
  <c r="AK51" i="27"/>
  <c r="AK56" i="27"/>
  <c r="AK71" i="27"/>
  <c r="AK72" i="27"/>
  <c r="AK19" i="27"/>
  <c r="AK96" i="27"/>
  <c r="AK110" i="27"/>
  <c r="AK27" i="27"/>
  <c r="AK25" i="27"/>
  <c r="AK35" i="27"/>
  <c r="AK52" i="27"/>
  <c r="AK95" i="27"/>
  <c r="AK39" i="27"/>
  <c r="AK55" i="27"/>
  <c r="AK46" i="27"/>
  <c r="AK89" i="27"/>
  <c r="AK29" i="27"/>
  <c r="AK79" i="27"/>
  <c r="AK47" i="27"/>
  <c r="AK97" i="27"/>
  <c r="AK13" i="27"/>
  <c r="AK53" i="27"/>
  <c r="AK44" i="27"/>
  <c r="AK107" i="27"/>
  <c r="AK34" i="27"/>
  <c r="AK42" i="27"/>
  <c r="AK70" i="27"/>
  <c r="AK88" i="27"/>
  <c r="AK58" i="27"/>
  <c r="AK41" i="27"/>
  <c r="AK31" i="27"/>
  <c r="AK75" i="27"/>
  <c r="AK15" i="27"/>
  <c r="AK12" i="27"/>
  <c r="AK45" i="27"/>
  <c r="AK87" i="27"/>
  <c r="AK49" i="27"/>
  <c r="AK30" i="27"/>
  <c r="AK18" i="27"/>
  <c r="AK54" i="27"/>
  <c r="AK65" i="27"/>
  <c r="AK43" i="27"/>
  <c r="AK37" i="27"/>
  <c r="AK105" i="27"/>
  <c r="AK108" i="27"/>
  <c r="AK99" i="27"/>
  <c r="T12" i="27" l="1" a="1"/>
  <c r="T84" i="27" s="1"/>
  <c r="AK57" i="39"/>
  <c r="AK27" i="39"/>
  <c r="AK15" i="39"/>
  <c r="AK100" i="39"/>
  <c r="AK92" i="39"/>
  <c r="AK87" i="39"/>
  <c r="AK33" i="39"/>
  <c r="AK97" i="39"/>
  <c r="AK80" i="39"/>
  <c r="AK68" i="39"/>
  <c r="AK28" i="39"/>
  <c r="AK40" i="39"/>
  <c r="AK21" i="39"/>
  <c r="AK64" i="39"/>
  <c r="AK56" i="39"/>
  <c r="AK30" i="39"/>
  <c r="AK93" i="39"/>
  <c r="AK63" i="39"/>
  <c r="AK19" i="39"/>
  <c r="AK69" i="39"/>
  <c r="AK31" i="39"/>
  <c r="AK110" i="39"/>
  <c r="AK66" i="39"/>
  <c r="AK84" i="39"/>
  <c r="AK60" i="39"/>
  <c r="AK25" i="39"/>
  <c r="AK89" i="39"/>
  <c r="AK70" i="39"/>
  <c r="AK58" i="39"/>
  <c r="AK67" i="39"/>
  <c r="AK104" i="39"/>
  <c r="AK99" i="39"/>
  <c r="AK65" i="39"/>
  <c r="AK38" i="39"/>
  <c r="AK26" i="39"/>
  <c r="AK111" i="39"/>
  <c r="AK12" i="39"/>
  <c r="AK44" i="39"/>
  <c r="AK85" i="39"/>
  <c r="AK52" i="39"/>
  <c r="AK88" i="39"/>
  <c r="AK29" i="39"/>
  <c r="AK75" i="39"/>
  <c r="AK18" i="39"/>
  <c r="AK83" i="39"/>
  <c r="AK43" i="39"/>
  <c r="AK14" i="39"/>
  <c r="AK54" i="39"/>
  <c r="AK42" i="39"/>
  <c r="AK45" i="39"/>
  <c r="AK41" i="39"/>
  <c r="AK105" i="39"/>
  <c r="AK91" i="39"/>
  <c r="AK79" i="39"/>
  <c r="AK50" i="39"/>
  <c r="AK78" i="39"/>
  <c r="AK17" i="39"/>
  <c r="AK81" i="39"/>
  <c r="AK59" i="39"/>
  <c r="AK47" i="39"/>
  <c r="AK46" i="39"/>
  <c r="AK76" i="39"/>
  <c r="AK98" i="39"/>
  <c r="AK22" i="39"/>
  <c r="AK95" i="39"/>
  <c r="AK51" i="39"/>
  <c r="AK61" i="39"/>
  <c r="AK20" i="39"/>
  <c r="AK103" i="39"/>
  <c r="AK37" i="39"/>
  <c r="AK86" i="39"/>
  <c r="AK39" i="39"/>
  <c r="AK35" i="39"/>
  <c r="AK55" i="39"/>
  <c r="AK96" i="39"/>
  <c r="AK73" i="39"/>
  <c r="AK48" i="39"/>
  <c r="AK36" i="39"/>
  <c r="AK24" i="39"/>
  <c r="AK34" i="39"/>
  <c r="AK23" i="39"/>
  <c r="AK49" i="39"/>
  <c r="AK16" i="39"/>
  <c r="AK102" i="39"/>
  <c r="AK90" i="39"/>
  <c r="AK71" i="39"/>
  <c r="AK108" i="39"/>
  <c r="AK53" i="39"/>
  <c r="AK107" i="39"/>
  <c r="AK82" i="39"/>
  <c r="AK62" i="39"/>
  <c r="AK32" i="39"/>
  <c r="AK106" i="39"/>
  <c r="AK72" i="39"/>
  <c r="AK101" i="39"/>
  <c r="AK74" i="39"/>
  <c r="AK13" i="39"/>
  <c r="AK77" i="39"/>
  <c r="AK94" i="39"/>
  <c r="AK109" i="39"/>
  <c r="T87" i="27" l="1"/>
  <c r="T50" i="27"/>
  <c r="T102" i="27"/>
  <c r="T52" i="27"/>
  <c r="T56" i="27"/>
  <c r="T27" i="27"/>
  <c r="T25" i="27"/>
  <c r="T48" i="27"/>
  <c r="T45" i="27"/>
  <c r="T95" i="27"/>
  <c r="T20" i="27"/>
  <c r="T49" i="27"/>
  <c r="T30" i="27"/>
  <c r="T38" i="27"/>
  <c r="T57" i="27"/>
  <c r="T28" i="27"/>
  <c r="T21" i="27"/>
  <c r="T92" i="27"/>
  <c r="T23" i="27"/>
  <c r="T82" i="27"/>
  <c r="T101" i="27"/>
  <c r="T79" i="27"/>
  <c r="T16" i="27"/>
  <c r="T67" i="27"/>
  <c r="T74" i="27"/>
  <c r="T54" i="27"/>
  <c r="T103" i="27"/>
  <c r="T39" i="27"/>
  <c r="T111" i="27"/>
  <c r="T47" i="27"/>
  <c r="T75" i="27"/>
  <c r="T24" i="27"/>
  <c r="T97" i="27"/>
  <c r="T71" i="27"/>
  <c r="T61" i="27"/>
  <c r="T105" i="27"/>
  <c r="T93" i="27"/>
  <c r="T100" i="27"/>
  <c r="T33" i="27"/>
  <c r="T60" i="27"/>
  <c r="T76" i="27"/>
  <c r="T17" i="27"/>
  <c r="T72" i="27"/>
  <c r="T108" i="27"/>
  <c r="T14" i="27"/>
  <c r="T53" i="27"/>
  <c r="T88" i="27"/>
  <c r="T78" i="27"/>
  <c r="T18" i="27"/>
  <c r="T109" i="27"/>
  <c r="T94" i="27"/>
  <c r="T89" i="27"/>
  <c r="T34" i="27"/>
  <c r="T12" i="27"/>
  <c r="AR12" i="27" s="1" a="1"/>
  <c r="T42" i="27"/>
  <c r="T19" i="27"/>
  <c r="T43" i="27"/>
  <c r="T35" i="27"/>
  <c r="T80" i="27"/>
  <c r="T40" i="27"/>
  <c r="T51" i="27"/>
  <c r="T85" i="27"/>
  <c r="T15" i="27"/>
  <c r="T98" i="27"/>
  <c r="T46" i="27"/>
  <c r="T32" i="27"/>
  <c r="T62" i="27"/>
  <c r="T29" i="27"/>
  <c r="T65" i="27"/>
  <c r="T91" i="27"/>
  <c r="T13" i="27"/>
  <c r="T64" i="27"/>
  <c r="T36" i="27"/>
  <c r="T37" i="27"/>
  <c r="T44" i="27"/>
  <c r="T69" i="27"/>
  <c r="T96" i="27"/>
  <c r="T83" i="27"/>
  <c r="T59" i="27"/>
  <c r="T99" i="27"/>
  <c r="T55" i="27"/>
  <c r="T63" i="27"/>
  <c r="T31" i="27"/>
  <c r="T107" i="27"/>
  <c r="T22" i="27"/>
  <c r="T77" i="27"/>
  <c r="T106" i="27"/>
  <c r="T104" i="27"/>
  <c r="T41" i="27"/>
  <c r="T86" i="27"/>
  <c r="T73" i="27"/>
  <c r="T66" i="27"/>
  <c r="T110" i="27"/>
  <c r="T90" i="27"/>
  <c r="T68" i="27"/>
  <c r="T26" i="27"/>
  <c r="T81" i="27"/>
  <c r="T70" i="27"/>
  <c r="T58" i="27"/>
  <c r="T12" i="39" a="1"/>
  <c r="T24" i="39" s="1"/>
  <c r="T21" i="39" l="1"/>
  <c r="T87" i="39"/>
  <c r="T98" i="39"/>
  <c r="T84" i="39"/>
  <c r="T78" i="39"/>
  <c r="T74" i="39"/>
  <c r="T76" i="39"/>
  <c r="AQ12" i="27" a="1"/>
  <c r="AQ36" i="27" s="1"/>
  <c r="T103" i="39"/>
  <c r="T40" i="39"/>
  <c r="T63" i="39"/>
  <c r="T81" i="39"/>
  <c r="T36" i="39"/>
  <c r="T70" i="39"/>
  <c r="T64" i="39"/>
  <c r="T85" i="39"/>
  <c r="T83" i="39"/>
  <c r="T16" i="39"/>
  <c r="T34" i="39"/>
  <c r="T39" i="39"/>
  <c r="T50" i="39"/>
  <c r="T28" i="39"/>
  <c r="T30" i="39"/>
  <c r="T54" i="39"/>
  <c r="T37" i="39"/>
  <c r="T88" i="39"/>
  <c r="T12" i="39"/>
  <c r="AR12" i="39" s="1" a="1"/>
  <c r="T93" i="39"/>
  <c r="T60" i="39"/>
  <c r="T42" i="39"/>
  <c r="T75" i="39"/>
  <c r="T79" i="39"/>
  <c r="T104" i="39"/>
  <c r="T44" i="39"/>
  <c r="T47" i="39"/>
  <c r="T17" i="39"/>
  <c r="T23" i="39"/>
  <c r="T99" i="39"/>
  <c r="T86" i="39"/>
  <c r="T108" i="39"/>
  <c r="T57" i="39"/>
  <c r="T69" i="39"/>
  <c r="T15" i="39"/>
  <c r="T80" i="39"/>
  <c r="T22" i="39"/>
  <c r="T14" i="39"/>
  <c r="T20" i="39"/>
  <c r="T95" i="39"/>
  <c r="T46" i="39"/>
  <c r="T32" i="39"/>
  <c r="T55" i="39"/>
  <c r="T90" i="39"/>
  <c r="T52" i="39"/>
  <c r="T62" i="39"/>
  <c r="T105" i="39"/>
  <c r="T48" i="39"/>
  <c r="T77" i="39"/>
  <c r="T27" i="39"/>
  <c r="T26" i="39"/>
  <c r="T49" i="39"/>
  <c r="T68" i="39"/>
  <c r="T109" i="39"/>
  <c r="T35" i="39"/>
  <c r="T56" i="39"/>
  <c r="T73" i="39"/>
  <c r="T18" i="39"/>
  <c r="T59" i="39"/>
  <c r="T45" i="39"/>
  <c r="T25" i="39"/>
  <c r="T107" i="39"/>
  <c r="T89" i="39"/>
  <c r="T31" i="39"/>
  <c r="T29" i="39"/>
  <c r="T58" i="39"/>
  <c r="T96" i="39"/>
  <c r="T43" i="39"/>
  <c r="T82" i="39"/>
  <c r="T51" i="39"/>
  <c r="T71" i="39"/>
  <c r="T101" i="39"/>
  <c r="T67" i="39"/>
  <c r="T65" i="39"/>
  <c r="T106" i="39"/>
  <c r="T38" i="39"/>
  <c r="T92" i="39"/>
  <c r="T41" i="39"/>
  <c r="T97" i="39"/>
  <c r="T13" i="39"/>
  <c r="T53" i="39"/>
  <c r="T111" i="39"/>
  <c r="T91" i="39"/>
  <c r="T100" i="39"/>
  <c r="T33" i="39"/>
  <c r="T94" i="39"/>
  <c r="T72" i="39"/>
  <c r="T110" i="39"/>
  <c r="T61" i="39"/>
  <c r="T102" i="39"/>
  <c r="T66" i="39"/>
  <c r="T19" i="39"/>
  <c r="AQ12" i="39" a="1"/>
  <c r="AQ43" i="27"/>
  <c r="AQ48" i="27"/>
  <c r="AQ39" i="27"/>
  <c r="AQ55" i="27"/>
  <c r="AQ106" i="27"/>
  <c r="AQ96" i="27"/>
  <c r="AQ75" i="27"/>
  <c r="AQ102" i="27"/>
  <c r="AQ83" i="27"/>
  <c r="AQ29" i="27"/>
  <c r="AQ72" i="27"/>
  <c r="AQ18" i="27"/>
  <c r="AQ51" i="27"/>
  <c r="AQ98" i="27"/>
  <c r="AQ94" i="27"/>
  <c r="AQ37" i="27"/>
  <c r="AQ30" i="27"/>
  <c r="AQ54" i="27"/>
  <c r="AQ92" i="27"/>
  <c r="AQ97" i="27"/>
  <c r="AQ41" i="27"/>
  <c r="AQ85" i="27"/>
  <c r="AQ109" i="27"/>
  <c r="AQ100" i="27"/>
  <c r="AQ68" i="27"/>
  <c r="AQ66" i="27"/>
  <c r="AQ40" i="27"/>
  <c r="AQ74" i="27"/>
  <c r="AQ27" i="27"/>
  <c r="AQ88" i="27"/>
  <c r="AQ67" i="27"/>
  <c r="AQ61" i="27"/>
  <c r="AQ73" i="27"/>
  <c r="AQ59" i="27"/>
  <c r="AQ107" i="27"/>
  <c r="AQ45" i="27"/>
  <c r="AQ108" i="27"/>
  <c r="AQ91" i="27"/>
  <c r="AQ49" i="27"/>
  <c r="AQ34" i="27"/>
  <c r="AQ26" i="27"/>
  <c r="AQ21" i="27"/>
  <c r="AQ111" i="27"/>
  <c r="AQ79" i="27"/>
  <c r="AQ52" i="27"/>
  <c r="AQ46" i="27"/>
  <c r="AQ93" i="27"/>
  <c r="AQ105" i="27"/>
  <c r="AQ90" i="27"/>
  <c r="AQ69" i="27"/>
  <c r="AQ78" i="27"/>
  <c r="AQ77" i="27"/>
  <c r="AQ17" i="27"/>
  <c r="AQ20" i="27"/>
  <c r="AQ13" i="27"/>
  <c r="AQ12" i="27"/>
  <c r="AR39" i="27"/>
  <c r="AN39" i="27" s="1"/>
  <c r="AR76" i="27"/>
  <c r="AN76" i="27" s="1"/>
  <c r="AR97" i="27"/>
  <c r="AN97" i="27" s="1"/>
  <c r="AR73" i="27"/>
  <c r="AN73" i="27" s="1"/>
  <c r="AR107" i="27"/>
  <c r="AN107" i="27" s="1"/>
  <c r="AR25" i="27"/>
  <c r="AN25" i="27" s="1"/>
  <c r="AR84" i="27"/>
  <c r="AN84" i="27" s="1"/>
  <c r="AR12" i="27"/>
  <c r="AR45" i="27"/>
  <c r="AN45" i="27" s="1"/>
  <c r="AR46" i="27"/>
  <c r="AN46" i="27" s="1"/>
  <c r="AR50" i="27"/>
  <c r="AN50" i="27" s="1"/>
  <c r="AR49" i="27"/>
  <c r="AN49" i="27" s="1"/>
  <c r="AR16" i="27"/>
  <c r="AR41" i="27"/>
  <c r="AN41" i="27" s="1"/>
  <c r="AR71" i="27"/>
  <c r="AN71" i="27" s="1"/>
  <c r="AR87" i="27"/>
  <c r="AN87" i="27" s="1"/>
  <c r="AR35" i="27"/>
  <c r="AN35" i="27" s="1"/>
  <c r="AR60" i="27"/>
  <c r="AN60" i="27" s="1"/>
  <c r="AR72" i="27"/>
  <c r="AN72" i="27" s="1"/>
  <c r="AR26" i="27"/>
  <c r="AN26" i="27" s="1"/>
  <c r="AR56" i="27"/>
  <c r="AN56" i="27" s="1"/>
  <c r="AR96" i="27"/>
  <c r="AN96" i="27" s="1"/>
  <c r="AR24" i="27"/>
  <c r="AN24" i="27" s="1"/>
  <c r="AR104" i="27"/>
  <c r="AN104" i="27" s="1"/>
  <c r="AR17" i="27"/>
  <c r="AR93" i="27"/>
  <c r="AN93" i="27" s="1"/>
  <c r="AR105" i="27"/>
  <c r="AN105" i="27" s="1"/>
  <c r="AR19" i="27"/>
  <c r="AR47" i="27"/>
  <c r="AN47" i="27" s="1"/>
  <c r="AR69" i="27"/>
  <c r="AN69" i="27" s="1"/>
  <c r="AR66" i="27"/>
  <c r="AN66" i="27" s="1"/>
  <c r="AR98" i="27"/>
  <c r="AN98" i="27" s="1"/>
  <c r="AR44" i="27"/>
  <c r="AN44" i="27" s="1"/>
  <c r="AR83" i="27"/>
  <c r="AN83" i="27" s="1"/>
  <c r="AR23" i="27"/>
  <c r="AR18" i="27"/>
  <c r="AR78" i="27"/>
  <c r="AN78" i="27" s="1"/>
  <c r="AR86" i="27"/>
  <c r="AN86" i="27" s="1"/>
  <c r="AR53" i="27"/>
  <c r="AN53" i="27" s="1"/>
  <c r="AR59" i="27"/>
  <c r="AN59" i="27" s="1"/>
  <c r="AR81" i="27"/>
  <c r="AN81" i="27" s="1"/>
  <c r="AR85" i="27"/>
  <c r="AN85" i="27" s="1"/>
  <c r="AR95" i="27"/>
  <c r="AN95" i="27" s="1"/>
  <c r="AR55" i="27"/>
  <c r="AN55" i="27" s="1"/>
  <c r="AR21" i="27"/>
  <c r="AR94" i="27"/>
  <c r="AN94" i="27" s="1"/>
  <c r="AR65" i="27"/>
  <c r="AN65" i="27" s="1"/>
  <c r="AR27" i="27"/>
  <c r="AN27" i="27" s="1"/>
  <c r="AR77" i="27"/>
  <c r="AN77" i="27" s="1"/>
  <c r="AR34" i="27"/>
  <c r="AN34" i="27" s="1"/>
  <c r="AR100" i="27"/>
  <c r="AN100" i="27" s="1"/>
  <c r="AR111" i="27"/>
  <c r="AN111" i="27" s="1"/>
  <c r="AR30" i="27"/>
  <c r="AN30" i="27" s="1"/>
  <c r="AR22" i="27"/>
  <c r="AR91" i="27"/>
  <c r="AN91" i="27" s="1"/>
  <c r="AR29" i="27"/>
  <c r="AN29" i="27" s="1"/>
  <c r="AR13" i="27"/>
  <c r="AR108" i="27"/>
  <c r="AN108" i="27" s="1"/>
  <c r="AR75" i="27"/>
  <c r="AN75" i="27" s="1"/>
  <c r="AR106" i="27"/>
  <c r="AN106" i="27" s="1"/>
  <c r="AR14" i="27"/>
  <c r="AR42" i="27"/>
  <c r="AN42" i="27" s="1"/>
  <c r="AR57" i="27"/>
  <c r="AN57" i="27" s="1"/>
  <c r="AR70" i="27"/>
  <c r="AN70" i="27" s="1"/>
  <c r="AR20" i="27"/>
  <c r="AR62" i="27"/>
  <c r="AN62" i="27" s="1"/>
  <c r="AR43" i="27"/>
  <c r="AN43" i="27" s="1"/>
  <c r="AR109" i="27"/>
  <c r="AN109" i="27" s="1"/>
  <c r="AR54" i="27"/>
  <c r="AN54" i="27" s="1"/>
  <c r="AR68" i="27"/>
  <c r="AN68" i="27" s="1"/>
  <c r="AR89" i="27"/>
  <c r="AN89" i="27" s="1"/>
  <c r="AR103" i="27"/>
  <c r="AN103" i="27" s="1"/>
  <c r="AR110" i="27"/>
  <c r="AN110" i="27" s="1"/>
  <c r="AR64" i="27"/>
  <c r="AN64" i="27" s="1"/>
  <c r="AR92" i="27"/>
  <c r="AN92" i="27" s="1"/>
  <c r="AR99" i="27"/>
  <c r="AN99" i="27" s="1"/>
  <c r="AR80" i="27"/>
  <c r="AN80" i="27" s="1"/>
  <c r="AR15" i="27"/>
  <c r="AR82" i="27"/>
  <c r="AN82" i="27" s="1"/>
  <c r="AR40" i="27"/>
  <c r="AN40" i="27" s="1"/>
  <c r="AR88" i="27"/>
  <c r="AN88" i="27" s="1"/>
  <c r="AR102" i="27"/>
  <c r="AN102" i="27" s="1"/>
  <c r="AR33" i="27"/>
  <c r="AN33" i="27" s="1"/>
  <c r="AR48" i="27"/>
  <c r="AN48" i="27" s="1"/>
  <c r="AR28" i="27"/>
  <c r="AN28" i="27" s="1"/>
  <c r="AR38" i="27"/>
  <c r="AN38" i="27" s="1"/>
  <c r="AR63" i="27"/>
  <c r="AN63" i="27" s="1"/>
  <c r="AR36" i="27"/>
  <c r="AN36" i="27" s="1"/>
  <c r="AR58" i="27"/>
  <c r="AN58" i="27" s="1"/>
  <c r="AR31" i="27"/>
  <c r="AN31" i="27" s="1"/>
  <c r="AR61" i="27"/>
  <c r="AN61" i="27" s="1"/>
  <c r="AR37" i="27"/>
  <c r="AN37" i="27" s="1"/>
  <c r="AR67" i="27"/>
  <c r="AN67" i="27" s="1"/>
  <c r="AR101" i="27"/>
  <c r="AN101" i="27" s="1"/>
  <c r="AR51" i="27"/>
  <c r="AN51" i="27" s="1"/>
  <c r="AR52" i="27"/>
  <c r="AN52" i="27" s="1"/>
  <c r="AR74" i="27"/>
  <c r="AN74" i="27" s="1"/>
  <c r="AR90" i="27"/>
  <c r="AN90" i="27" s="1"/>
  <c r="AR32" i="27"/>
  <c r="AN32" i="27" s="1"/>
  <c r="AR79" i="27"/>
  <c r="AN79" i="27" s="1"/>
  <c r="AQ15" i="27" l="1"/>
  <c r="AQ22" i="27"/>
  <c r="AQ24" i="27"/>
  <c r="AQ16" i="27"/>
  <c r="AL16" i="27" s="1"/>
  <c r="AQ87" i="27"/>
  <c r="AQ50" i="27"/>
  <c r="AQ80" i="27"/>
  <c r="AQ84" i="27"/>
  <c r="AQ65" i="27"/>
  <c r="AQ76" i="27"/>
  <c r="AQ44" i="27"/>
  <c r="AQ89" i="27"/>
  <c r="AQ31" i="27"/>
  <c r="AQ32" i="27"/>
  <c r="AQ95" i="27"/>
  <c r="AQ70" i="27"/>
  <c r="AQ71" i="27"/>
  <c r="AQ81" i="27"/>
  <c r="AQ33" i="27"/>
  <c r="AQ23" i="27"/>
  <c r="AQ19" i="27"/>
  <c r="AQ64" i="27"/>
  <c r="AQ58" i="27"/>
  <c r="AQ86" i="27"/>
  <c r="AQ35" i="27"/>
  <c r="AQ101" i="27"/>
  <c r="AQ62" i="27"/>
  <c r="AQ104" i="27"/>
  <c r="AQ103" i="27"/>
  <c r="AQ25" i="27"/>
  <c r="AQ42" i="27"/>
  <c r="AQ110" i="27"/>
  <c r="AQ47" i="27"/>
  <c r="AQ14" i="27"/>
  <c r="AQ28" i="27"/>
  <c r="AQ63" i="27"/>
  <c r="AQ60" i="27"/>
  <c r="AQ57" i="27"/>
  <c r="AQ53" i="27"/>
  <c r="AQ82" i="27"/>
  <c r="AQ38" i="27"/>
  <c r="AQ99" i="27"/>
  <c r="AQ56" i="27"/>
  <c r="AN13" i="27"/>
  <c r="AL12" i="27" a="1"/>
  <c r="AL15" i="27"/>
  <c r="AQ108" i="39"/>
  <c r="AQ44" i="39"/>
  <c r="AQ83" i="39"/>
  <c r="AQ19" i="39"/>
  <c r="AQ86" i="39"/>
  <c r="AQ14" i="39"/>
  <c r="AQ42" i="39"/>
  <c r="AQ52" i="39"/>
  <c r="AQ91" i="39"/>
  <c r="AQ27" i="39"/>
  <c r="AQ93" i="39"/>
  <c r="AQ21" i="39"/>
  <c r="AQ77" i="39"/>
  <c r="AQ24" i="39"/>
  <c r="AQ81" i="39"/>
  <c r="AQ30" i="39"/>
  <c r="AQ48" i="39"/>
  <c r="AQ23" i="39"/>
  <c r="AQ18" i="39"/>
  <c r="AQ72" i="39"/>
  <c r="AQ47" i="39"/>
  <c r="AQ101" i="39"/>
  <c r="AQ71" i="39"/>
  <c r="AQ97" i="39"/>
  <c r="AQ64" i="39"/>
  <c r="AQ92" i="39"/>
  <c r="AQ28" i="39"/>
  <c r="AQ67" i="39"/>
  <c r="AQ89" i="39"/>
  <c r="AQ29" i="39"/>
  <c r="AQ37" i="39"/>
  <c r="AQ100" i="39"/>
  <c r="AQ36" i="39"/>
  <c r="AQ75" i="39"/>
  <c r="AQ105" i="39"/>
  <c r="AQ58" i="39"/>
  <c r="AQ94" i="39"/>
  <c r="AQ109" i="39"/>
  <c r="AQ95" i="39"/>
  <c r="AQ17" i="39"/>
  <c r="AQ106" i="39"/>
  <c r="AQ16" i="39"/>
  <c r="AQ65" i="39"/>
  <c r="AQ69" i="39"/>
  <c r="AQ40" i="39"/>
  <c r="AQ15" i="39"/>
  <c r="AQ34" i="39"/>
  <c r="AQ54" i="39"/>
  <c r="AQ66" i="39"/>
  <c r="AQ39" i="39"/>
  <c r="AQ76" i="39"/>
  <c r="AQ12" i="39"/>
  <c r="AQ51" i="39"/>
  <c r="AQ57" i="39"/>
  <c r="AQ85" i="39"/>
  <c r="AQ62" i="39"/>
  <c r="AQ84" i="39"/>
  <c r="AQ20" i="39"/>
  <c r="AQ59" i="39"/>
  <c r="AQ73" i="39"/>
  <c r="AQ22" i="39"/>
  <c r="AQ98" i="39"/>
  <c r="AQ88" i="39"/>
  <c r="AQ63" i="39"/>
  <c r="AQ26" i="39"/>
  <c r="AQ82" i="39"/>
  <c r="AQ87" i="39"/>
  <c r="AQ90" i="39"/>
  <c r="AQ70" i="39"/>
  <c r="AQ111" i="39"/>
  <c r="AQ49" i="39"/>
  <c r="AQ13" i="39"/>
  <c r="AQ38" i="39"/>
  <c r="AQ103" i="39"/>
  <c r="AQ53" i="39"/>
  <c r="AQ60" i="39"/>
  <c r="AQ99" i="39"/>
  <c r="AQ35" i="39"/>
  <c r="AQ25" i="39"/>
  <c r="AQ50" i="39"/>
  <c r="AQ45" i="39"/>
  <c r="AQ68" i="39"/>
  <c r="AQ107" i="39"/>
  <c r="AQ43" i="39"/>
  <c r="AQ41" i="39"/>
  <c r="AQ78" i="39"/>
  <c r="AQ102" i="39"/>
  <c r="AQ56" i="39"/>
  <c r="AQ31" i="39"/>
  <c r="AQ46" i="39"/>
  <c r="AQ80" i="39"/>
  <c r="AQ55" i="39"/>
  <c r="AQ110" i="39"/>
  <c r="AQ104" i="39"/>
  <c r="AQ79" i="39"/>
  <c r="AQ61" i="39"/>
  <c r="AQ96" i="39"/>
  <c r="AQ32" i="39"/>
  <c r="AQ33" i="39"/>
  <c r="AQ74" i="39"/>
  <c r="AR110" i="39"/>
  <c r="AN110" i="39" s="1"/>
  <c r="AR46" i="39"/>
  <c r="AN46" i="39" s="1"/>
  <c r="AR79" i="39"/>
  <c r="AN79" i="39" s="1"/>
  <c r="AR103" i="39"/>
  <c r="AN103" i="39" s="1"/>
  <c r="AR87" i="39"/>
  <c r="AN87" i="39" s="1"/>
  <c r="AR19" i="39"/>
  <c r="AN19" i="39" s="1"/>
  <c r="AR95" i="39"/>
  <c r="AN95" i="39" s="1"/>
  <c r="AR54" i="39"/>
  <c r="AN54" i="39" s="1"/>
  <c r="AR82" i="39"/>
  <c r="AN82" i="39" s="1"/>
  <c r="AR106" i="39"/>
  <c r="AN106" i="39" s="1"/>
  <c r="AR35" i="39"/>
  <c r="AN35" i="39" s="1"/>
  <c r="AR26" i="39"/>
  <c r="AN26" i="39" s="1"/>
  <c r="AR27" i="39"/>
  <c r="AN27" i="39" s="1"/>
  <c r="AR69" i="39"/>
  <c r="AN69" i="39" s="1"/>
  <c r="AR104" i="39"/>
  <c r="AN104" i="39" s="1"/>
  <c r="AR40" i="39"/>
  <c r="AN40" i="39" s="1"/>
  <c r="AR65" i="39"/>
  <c r="AN65" i="39" s="1"/>
  <c r="AR100" i="39"/>
  <c r="AN100" i="39" s="1"/>
  <c r="AR36" i="39"/>
  <c r="AN36" i="39" s="1"/>
  <c r="AR77" i="39"/>
  <c r="AN77" i="39" s="1"/>
  <c r="AR13" i="39"/>
  <c r="AR48" i="39"/>
  <c r="AN48" i="39" s="1"/>
  <c r="AR25" i="39"/>
  <c r="AN25" i="39" s="1"/>
  <c r="AR28" i="39"/>
  <c r="AN28" i="39" s="1"/>
  <c r="AR108" i="39"/>
  <c r="AN108" i="39" s="1"/>
  <c r="AR42" i="39"/>
  <c r="AN42" i="39" s="1"/>
  <c r="AR21" i="39"/>
  <c r="AN21" i="39" s="1"/>
  <c r="AR81" i="39"/>
  <c r="AN81" i="39" s="1"/>
  <c r="AR52" i="39"/>
  <c r="AN52" i="39" s="1"/>
  <c r="AR29" i="39"/>
  <c r="AN29" i="39" s="1"/>
  <c r="AR64" i="39"/>
  <c r="AN64" i="39" s="1"/>
  <c r="AR92" i="39"/>
  <c r="AN92" i="39" s="1"/>
  <c r="AR73" i="39"/>
  <c r="AN73" i="39" s="1"/>
  <c r="AR94" i="39"/>
  <c r="AN94" i="39" s="1"/>
  <c r="AR30" i="39"/>
  <c r="AN30" i="39" s="1"/>
  <c r="AR50" i="39"/>
  <c r="AN50" i="39" s="1"/>
  <c r="AR74" i="39"/>
  <c r="AN74" i="39" s="1"/>
  <c r="AR51" i="39"/>
  <c r="AN51" i="39" s="1"/>
  <c r="AR31" i="39"/>
  <c r="AN31" i="39" s="1"/>
  <c r="AR102" i="39"/>
  <c r="AN102" i="39" s="1"/>
  <c r="AR38" i="39"/>
  <c r="AN38" i="39" s="1"/>
  <c r="AR75" i="39"/>
  <c r="AN75" i="39" s="1"/>
  <c r="AR99" i="39"/>
  <c r="AN99" i="39" s="1"/>
  <c r="AR58" i="39"/>
  <c r="AN58" i="39" s="1"/>
  <c r="AR59" i="39"/>
  <c r="AN59" i="39" s="1"/>
  <c r="AR66" i="39"/>
  <c r="AN66" i="39" s="1"/>
  <c r="AR53" i="39"/>
  <c r="AN53" i="39" s="1"/>
  <c r="AR88" i="39"/>
  <c r="AN88" i="39" s="1"/>
  <c r="AR24" i="39"/>
  <c r="AN24" i="39" s="1"/>
  <c r="AR49" i="39"/>
  <c r="AN49" i="39" s="1"/>
  <c r="AR84" i="39"/>
  <c r="AN84" i="39" s="1"/>
  <c r="AR20" i="39"/>
  <c r="AN20" i="39" s="1"/>
  <c r="AR61" i="39"/>
  <c r="AN61" i="39" s="1"/>
  <c r="AR96" i="39"/>
  <c r="AN96" i="39" s="1"/>
  <c r="AR32" i="39"/>
  <c r="AN32" i="39" s="1"/>
  <c r="AR60" i="39"/>
  <c r="AN60" i="39" s="1"/>
  <c r="AR41" i="39"/>
  <c r="AN41" i="39" s="1"/>
  <c r="AR44" i="39"/>
  <c r="AN44" i="39" s="1"/>
  <c r="AR78" i="39"/>
  <c r="AN78" i="39" s="1"/>
  <c r="AR14" i="39"/>
  <c r="AR43" i="39"/>
  <c r="AN43" i="39" s="1"/>
  <c r="AR67" i="39"/>
  <c r="AN67" i="39" s="1"/>
  <c r="AR90" i="39"/>
  <c r="AN90" i="39" s="1"/>
  <c r="AR91" i="39"/>
  <c r="AN91" i="39" s="1"/>
  <c r="AR86" i="39"/>
  <c r="AN86" i="39" s="1"/>
  <c r="AR22" i="39"/>
  <c r="AN22" i="39" s="1"/>
  <c r="AR47" i="39"/>
  <c r="AN47" i="39" s="1"/>
  <c r="AR71" i="39"/>
  <c r="AN71" i="39" s="1"/>
  <c r="AR23" i="39"/>
  <c r="AN23" i="39" s="1"/>
  <c r="AR98" i="39"/>
  <c r="AN98" i="39" s="1"/>
  <c r="AR101" i="39"/>
  <c r="AN101" i="39" s="1"/>
  <c r="AR37" i="39"/>
  <c r="AN37" i="39" s="1"/>
  <c r="AR72" i="39"/>
  <c r="AN72" i="39" s="1"/>
  <c r="AR97" i="39"/>
  <c r="AN97" i="39" s="1"/>
  <c r="AR33" i="39"/>
  <c r="AN33" i="39" s="1"/>
  <c r="AR68" i="39"/>
  <c r="AN68" i="39" s="1"/>
  <c r="AR109" i="39"/>
  <c r="AN109" i="39" s="1"/>
  <c r="AR45" i="39"/>
  <c r="AN45" i="39" s="1"/>
  <c r="AR80" i="39"/>
  <c r="AN80" i="39" s="1"/>
  <c r="AR16" i="39"/>
  <c r="AN16" i="39" s="1"/>
  <c r="AR57" i="39"/>
  <c r="AN57" i="39" s="1"/>
  <c r="AR12" i="39"/>
  <c r="AR105" i="39"/>
  <c r="AN105" i="39" s="1"/>
  <c r="AR62" i="39"/>
  <c r="AN62" i="39" s="1"/>
  <c r="AR107" i="39"/>
  <c r="AN107" i="39" s="1"/>
  <c r="AR15" i="39"/>
  <c r="AN15" i="39" s="1"/>
  <c r="AR39" i="39"/>
  <c r="AN39" i="39" s="1"/>
  <c r="AR55" i="39"/>
  <c r="AN55" i="39" s="1"/>
  <c r="AR34" i="39"/>
  <c r="AN34" i="39" s="1"/>
  <c r="AR70" i="39"/>
  <c r="AN70" i="39" s="1"/>
  <c r="AR111" i="39"/>
  <c r="AN111" i="39" s="1"/>
  <c r="AR18" i="39"/>
  <c r="AN18" i="39" s="1"/>
  <c r="AR83" i="39"/>
  <c r="AN83" i="39" s="1"/>
  <c r="AR63" i="39"/>
  <c r="AN63" i="39" s="1"/>
  <c r="AR85" i="39"/>
  <c r="AN85" i="39" s="1"/>
  <c r="AR56" i="39"/>
  <c r="AN56" i="39" s="1"/>
  <c r="AR17" i="39"/>
  <c r="AN17" i="39" s="1"/>
  <c r="AR93" i="39"/>
  <c r="AN93" i="39" s="1"/>
  <c r="AR89" i="39"/>
  <c r="AN89" i="39" s="1"/>
  <c r="AR76" i="39"/>
  <c r="AN76" i="39" s="1"/>
  <c r="AN15" i="27"/>
  <c r="AN23" i="27"/>
  <c r="AN18" i="27"/>
  <c r="AN19" i="27"/>
  <c r="A8" i="27"/>
  <c r="AN12" i="27"/>
  <c r="A9" i="27"/>
  <c r="AN22" i="27"/>
  <c r="AN20" i="27"/>
  <c r="AN14" i="27"/>
  <c r="AN21" i="27"/>
  <c r="AN17" i="27"/>
  <c r="AN16" i="27"/>
  <c r="AL23" i="27" l="1"/>
  <c r="AL48" i="27"/>
  <c r="AL72" i="27"/>
  <c r="AL97" i="27"/>
  <c r="AL27" i="27"/>
  <c r="AL91" i="27"/>
  <c r="AL93" i="27"/>
  <c r="AL103" i="27"/>
  <c r="AL106" i="27"/>
  <c r="AL98" i="27"/>
  <c r="AL109" i="27"/>
  <c r="AL61" i="27"/>
  <c r="AL26" i="27"/>
  <c r="AL69" i="27"/>
  <c r="AL43" i="27"/>
  <c r="AL29" i="27"/>
  <c r="AL92" i="27"/>
  <c r="AL74" i="27"/>
  <c r="AL108" i="27"/>
  <c r="AL46" i="27"/>
  <c r="AL13" i="27"/>
  <c r="AL55" i="27"/>
  <c r="AL51" i="27"/>
  <c r="AL85" i="27"/>
  <c r="AL67" i="27"/>
  <c r="AL34" i="27"/>
  <c r="AL90" i="27"/>
  <c r="AL36" i="27"/>
  <c r="AL82" i="27"/>
  <c r="AL63" i="27"/>
  <c r="AL110" i="27"/>
  <c r="AL104" i="27"/>
  <c r="AL58" i="27"/>
  <c r="AL12" i="39" a="1"/>
  <c r="AL79" i="39" s="1"/>
  <c r="AL33" i="27"/>
  <c r="AL70" i="27"/>
  <c r="AL31" i="27"/>
  <c r="AL76" i="27"/>
  <c r="AL80" i="27"/>
  <c r="AL102" i="27"/>
  <c r="AL30" i="27"/>
  <c r="AL66" i="27"/>
  <c r="AL107" i="27"/>
  <c r="AL79" i="27"/>
  <c r="AL17" i="27"/>
  <c r="AL47" i="27"/>
  <c r="AL75" i="27"/>
  <c r="AL37" i="27"/>
  <c r="AL68" i="27"/>
  <c r="AL59" i="27"/>
  <c r="AL111" i="27"/>
  <c r="AL77" i="27"/>
  <c r="AL39" i="27"/>
  <c r="AL18" i="27"/>
  <c r="AL41" i="27"/>
  <c r="AL88" i="27"/>
  <c r="AL49" i="27"/>
  <c r="AL105" i="27"/>
  <c r="AL86" i="27"/>
  <c r="AL96" i="27"/>
  <c r="AL94" i="27"/>
  <c r="AL100" i="27"/>
  <c r="AL73" i="27"/>
  <c r="AL21" i="27"/>
  <c r="AL78" i="27"/>
  <c r="AL56" i="27"/>
  <c r="AL53" i="27"/>
  <c r="AL28" i="27"/>
  <c r="AL42" i="27"/>
  <c r="AL62" i="27"/>
  <c r="AL64" i="27"/>
  <c r="AL38" i="27"/>
  <c r="AL60" i="27"/>
  <c r="AL35" i="27"/>
  <c r="AL12" i="27"/>
  <c r="AL26" i="39"/>
  <c r="AL83" i="27"/>
  <c r="AL54" i="27"/>
  <c r="AL40" i="27"/>
  <c r="AL45" i="27"/>
  <c r="AL52" i="27"/>
  <c r="AL20" i="27"/>
  <c r="AL81" i="27"/>
  <c r="AL95" i="27"/>
  <c r="AL89" i="27"/>
  <c r="AL65" i="27"/>
  <c r="AL50" i="27"/>
  <c r="AL24" i="27"/>
  <c r="AL19" i="27"/>
  <c r="AL71" i="27"/>
  <c r="AL32" i="27"/>
  <c r="AL44" i="27"/>
  <c r="AL84" i="27"/>
  <c r="AL87" i="27"/>
  <c r="AL22" i="27"/>
  <c r="AL99" i="27"/>
  <c r="AL57" i="27"/>
  <c r="AL14" i="27"/>
  <c r="AL25" i="27"/>
  <c r="AL101" i="27"/>
  <c r="AN14" i="39"/>
  <c r="A8" i="39"/>
  <c r="A9" i="39"/>
  <c r="AN12" i="39"/>
  <c r="AN13" i="39"/>
  <c r="R74" i="36"/>
  <c r="Q74" i="36" s="1"/>
  <c r="R65" i="36"/>
  <c r="Q65" i="36" s="1"/>
  <c r="R81" i="36"/>
  <c r="Q81" i="36" s="1"/>
  <c r="J86" i="36"/>
  <c r="I86" i="36" s="1"/>
  <c r="R63" i="36"/>
  <c r="Q63" i="36" s="1"/>
  <c r="J63" i="36"/>
  <c r="J76" i="36"/>
  <c r="I76" i="36" s="1"/>
  <c r="J67" i="36"/>
  <c r="R86" i="36"/>
  <c r="Q86" i="36" s="1"/>
  <c r="J69" i="36"/>
  <c r="R67" i="36"/>
  <c r="Q67" i="36" s="1"/>
  <c r="J81" i="36"/>
  <c r="I81" i="36" s="1"/>
  <c r="J65" i="36"/>
  <c r="R76" i="36"/>
  <c r="Q76" i="36" s="1"/>
  <c r="J74" i="36"/>
  <c r="I74" i="36" s="1"/>
  <c r="R69" i="36"/>
  <c r="Q69" i="36" s="1"/>
  <c r="AL108" i="39" l="1"/>
  <c r="AL48" i="39"/>
  <c r="AL36" i="39"/>
  <c r="AL66" i="39"/>
  <c r="AL45" i="39"/>
  <c r="AL96" i="39"/>
  <c r="AL67" i="39"/>
  <c r="AL62" i="39"/>
  <c r="AL50" i="39"/>
  <c r="AL27" i="39"/>
  <c r="AL92" i="39"/>
  <c r="AL16" i="39"/>
  <c r="AL20" i="39"/>
  <c r="AL103" i="39"/>
  <c r="AL46" i="39"/>
  <c r="AL21" i="39"/>
  <c r="AL105" i="39"/>
  <c r="AL43" i="39"/>
  <c r="AL83" i="39"/>
  <c r="AL18" i="39"/>
  <c r="AL76" i="39"/>
  <c r="AL87" i="39"/>
  <c r="AL107" i="39"/>
  <c r="AL33" i="39"/>
  <c r="AL86" i="39"/>
  <c r="AL47" i="39"/>
  <c r="AL94" i="39"/>
  <c r="AL51" i="39"/>
  <c r="AL70" i="39"/>
  <c r="AL41" i="39"/>
  <c r="AL52" i="39"/>
  <c r="AL58" i="39"/>
  <c r="AL73" i="39"/>
  <c r="AL56" i="39"/>
  <c r="AL93" i="39"/>
  <c r="AL28" i="39"/>
  <c r="AL65" i="39"/>
  <c r="AL59" i="39"/>
  <c r="AL53" i="39"/>
  <c r="AL80" i="39"/>
  <c r="AL24" i="39"/>
  <c r="AL29" i="39"/>
  <c r="AL15" i="39"/>
  <c r="AL98" i="39"/>
  <c r="AL35" i="39"/>
  <c r="AL104" i="39"/>
  <c r="AL72" i="39"/>
  <c r="AL12" i="39"/>
  <c r="AL55" i="39"/>
  <c r="AL42" i="39"/>
  <c r="AL71" i="39"/>
  <c r="AL95" i="39"/>
  <c r="AL85" i="39"/>
  <c r="AL49" i="39"/>
  <c r="AL102" i="39"/>
  <c r="AL91" i="39"/>
  <c r="AL64" i="39"/>
  <c r="AL106" i="39"/>
  <c r="AL84" i="39"/>
  <c r="AL38" i="39"/>
  <c r="AL31" i="39"/>
  <c r="AL30" i="39"/>
  <c r="AL69" i="39"/>
  <c r="AL90" i="39"/>
  <c r="AL61" i="39"/>
  <c r="AL44" i="39"/>
  <c r="AL23" i="39"/>
  <c r="AL75" i="39"/>
  <c r="AL39" i="39"/>
  <c r="AL82" i="39"/>
  <c r="AL68" i="39"/>
  <c r="AL32" i="39"/>
  <c r="AL100" i="39"/>
  <c r="AL63" i="39"/>
  <c r="AL77" i="39"/>
  <c r="AL89" i="39"/>
  <c r="AL40" i="39"/>
  <c r="AL22" i="39"/>
  <c r="AL99" i="39"/>
  <c r="AL110" i="39"/>
  <c r="AL97" i="39"/>
  <c r="AL54" i="39"/>
  <c r="AL60" i="39"/>
  <c r="AL74" i="39"/>
  <c r="AL14" i="39"/>
  <c r="AL101" i="39"/>
  <c r="AL109" i="39"/>
  <c r="AL57" i="39"/>
  <c r="AL111" i="39"/>
  <c r="AL78" i="39"/>
  <c r="AL19" i="39"/>
  <c r="AL17" i="39"/>
  <c r="AL13" i="39"/>
  <c r="AL81" i="39"/>
  <c r="AL37" i="39"/>
  <c r="AL34" i="39"/>
  <c r="AL88" i="39"/>
  <c r="AL25" i="39"/>
  <c r="R76" i="40"/>
  <c r="Q76" i="40" s="1"/>
  <c r="R86" i="40"/>
  <c r="Q86" i="40" s="1"/>
  <c r="J86" i="40"/>
  <c r="I86" i="40" s="1"/>
  <c r="J76" i="40"/>
  <c r="U67" i="36"/>
  <c r="V67" i="36" s="1"/>
  <c r="S67" i="36"/>
  <c r="I67" i="36"/>
  <c r="I69" i="36"/>
  <c r="U69" i="36"/>
  <c r="V69" i="36" s="1"/>
  <c r="S69" i="36"/>
  <c r="U63" i="36"/>
  <c r="V63" i="36" s="1"/>
  <c r="S63" i="36"/>
  <c r="I63" i="36"/>
  <c r="S65" i="36"/>
  <c r="I65" i="36"/>
  <c r="U65" i="36"/>
  <c r="U76" i="40" l="1"/>
  <c r="B81" i="40" s="1"/>
  <c r="S75" i="40"/>
  <c r="B86" i="40" s="1"/>
  <c r="S76" i="40"/>
  <c r="I76" i="40"/>
  <c r="V65" i="36"/>
  <c r="U85" i="40" l="1"/>
  <c r="S85" i="40"/>
  <c r="B91" i="40" s="1" a="1"/>
  <c r="B91" i="40" s="1"/>
  <c r="Q85" i="40"/>
  <c r="S86" i="40"/>
  <c r="U81" i="40"/>
  <c r="U80" i="40"/>
  <c r="S81" i="40"/>
  <c r="W80" i="40" l="1"/>
  <c r="V80" i="40"/>
  <c r="V81" i="40"/>
  <c r="C94" i="40" s="1"/>
  <c r="W81" i="40"/>
  <c r="D94" i="40" s="1"/>
  <c r="B94" i="40"/>
  <c r="V85" i="40"/>
  <c r="C91" i="40" s="1"/>
  <c r="T80" i="40" l="1" a="1"/>
  <c r="T81" i="40" l="1"/>
  <c r="T80" i="40"/>
  <c r="S12" i="27" l="1" a="1"/>
  <c r="S94" i="27"/>
  <c r="S61" i="27"/>
  <c r="S41" i="27"/>
  <c r="S101" i="27"/>
  <c r="S63" i="27"/>
  <c r="S36" i="27"/>
  <c r="S49" i="27"/>
  <c r="AP12" i="27" a="1"/>
  <c r="AP12" i="27"/>
  <c r="AP13" i="27"/>
  <c r="AP14" i="27"/>
  <c r="AP15" i="27"/>
  <c r="AP16" i="27"/>
  <c r="AP17" i="27"/>
  <c r="AP18" i="27"/>
  <c r="AP19" i="27"/>
  <c r="S13" i="27"/>
  <c r="S67" i="27"/>
  <c r="S33" i="27"/>
  <c r="S93" i="27"/>
  <c r="S73" i="27"/>
  <c r="S27" i="27"/>
  <c r="S39" i="27"/>
  <c r="S21" i="27"/>
  <c r="S56" i="27"/>
  <c r="S26" i="27"/>
  <c r="S46" i="27"/>
  <c r="S100" i="27"/>
  <c r="S20" i="27"/>
  <c r="S87" i="27"/>
  <c r="S107" i="27"/>
  <c r="S81" i="27"/>
  <c r="S83" i="27"/>
  <c r="S30" i="27"/>
  <c r="S60" i="27"/>
  <c r="S69" i="27"/>
  <c r="S58" i="27"/>
  <c r="S92" i="27"/>
  <c r="S104" i="27"/>
  <c r="S53" i="27"/>
  <c r="S29" i="27"/>
  <c r="S79" i="27"/>
  <c r="S65" i="27"/>
  <c r="S40" i="27"/>
  <c r="S18" i="27"/>
  <c r="S54" i="27"/>
  <c r="S47" i="27"/>
  <c r="S85" i="27"/>
  <c r="S99" i="27"/>
  <c r="S91" i="27"/>
  <c r="S70" i="27"/>
  <c r="S51" i="27"/>
  <c r="S48" i="27"/>
  <c r="S110" i="27"/>
  <c r="S76" i="27"/>
  <c r="S55" i="27"/>
  <c r="S89" i="27"/>
  <c r="S64" i="27"/>
  <c r="S97" i="27"/>
  <c r="S19" i="27"/>
  <c r="S103" i="27"/>
  <c r="S105" i="27"/>
  <c r="S80" i="27"/>
  <c r="S23" i="27"/>
  <c r="S22" i="27"/>
  <c r="S52" i="27"/>
  <c r="S24" i="27"/>
  <c r="S45" i="27"/>
  <c r="S50" i="27"/>
  <c r="S106" i="27"/>
  <c r="S98" i="27"/>
  <c r="S71" i="27"/>
  <c r="S38" i="27"/>
  <c r="S111" i="27"/>
  <c r="S74" i="27"/>
  <c r="S77" i="27"/>
  <c r="S14" i="27"/>
  <c r="S84" i="27"/>
  <c r="S28" i="27"/>
  <c r="S35" i="27"/>
  <c r="S43" i="27"/>
  <c r="S108" i="27"/>
  <c r="S95" i="27"/>
  <c r="S32" i="27"/>
  <c r="S44" i="27"/>
  <c r="S68" i="27"/>
  <c r="S96" i="27"/>
  <c r="S72" i="27"/>
  <c r="S102" i="27"/>
  <c r="S90" i="27"/>
  <c r="S66" i="27"/>
  <c r="S88" i="27"/>
  <c r="S31" i="27"/>
  <c r="S109" i="27"/>
  <c r="S75" i="27"/>
  <c r="S42" i="27"/>
  <c r="S34" i="27"/>
  <c r="S86" i="27"/>
  <c r="S82" i="27"/>
  <c r="S37" i="27"/>
  <c r="S78" i="27"/>
  <c r="S62" i="27"/>
  <c r="S25" i="27"/>
  <c r="S15" i="27"/>
  <c r="S57" i="27"/>
  <c r="S16" i="27"/>
  <c r="S17" i="27"/>
  <c r="S12" i="27"/>
  <c r="S59" i="27"/>
  <c r="AP48" i="27"/>
  <c r="AP38" i="27"/>
  <c r="AP83" i="27"/>
  <c r="AP82" i="27"/>
  <c r="AP51" i="27"/>
  <c r="AP76" i="27"/>
  <c r="AP36" i="27"/>
  <c r="AP75" i="27"/>
  <c r="AP28" i="27"/>
  <c r="AP84" i="27"/>
  <c r="AP79" i="27"/>
  <c r="AP110" i="27"/>
  <c r="AP43" i="27"/>
  <c r="AP72" i="27"/>
  <c r="AP53" i="27"/>
  <c r="AP35" i="27"/>
  <c r="AP96" i="27"/>
  <c r="AP60" i="27"/>
  <c r="AP37" i="27"/>
  <c r="AP31" i="27"/>
  <c r="AP92" i="27"/>
  <c r="AP100" i="27"/>
  <c r="AP88" i="27"/>
  <c r="AP97" i="27"/>
  <c r="AP103" i="27"/>
  <c r="AP39" i="27"/>
  <c r="AP23" i="27"/>
  <c r="AP32" i="27"/>
  <c r="AP41" i="27"/>
  <c r="AP86" i="27"/>
  <c r="AP107" i="27"/>
  <c r="AP65" i="27"/>
  <c r="AP62" i="27"/>
  <c r="AP20" i="27"/>
  <c r="AP77" i="27"/>
  <c r="AP99" i="27"/>
  <c r="AP94" i="27"/>
  <c r="AP101" i="27"/>
  <c r="AP98" i="27"/>
  <c r="AP85" i="27"/>
  <c r="AP34" i="27"/>
  <c r="AP64" i="27"/>
  <c r="AP71" i="27"/>
  <c r="AP49" i="27"/>
  <c r="AP58" i="27"/>
  <c r="AP91" i="27"/>
  <c r="AP42" i="27"/>
  <c r="AP66" i="27"/>
  <c r="AP45" i="27"/>
  <c r="AP73" i="27"/>
  <c r="AP50" i="27"/>
  <c r="AP55" i="27"/>
  <c r="AP74" i="27"/>
  <c r="AP30" i="27"/>
  <c r="AP106" i="27"/>
  <c r="AP70" i="27"/>
  <c r="AP22" i="27"/>
  <c r="AP26" i="27"/>
  <c r="AP33" i="27"/>
  <c r="AP87" i="27"/>
  <c r="AP93" i="27"/>
  <c r="AP69" i="27"/>
  <c r="AP68" i="27"/>
  <c r="AP63" i="27"/>
  <c r="AP90" i="27"/>
  <c r="AP40" i="27"/>
  <c r="AP29" i="27"/>
  <c r="AP27" i="27"/>
  <c r="AP47" i="27"/>
  <c r="AP95" i="27"/>
  <c r="AP46" i="27"/>
  <c r="AP61" i="27"/>
  <c r="AP89" i="27"/>
  <c r="AP80" i="27"/>
  <c r="AP25" i="27"/>
  <c r="AP105" i="27"/>
  <c r="AP54" i="27"/>
  <c r="AP81" i="27"/>
  <c r="AP102" i="27"/>
  <c r="AP21" i="27"/>
  <c r="AP104" i="27"/>
  <c r="AP44" i="27"/>
  <c r="AP59" i="27"/>
  <c r="AP52" i="27"/>
  <c r="AP56" i="27"/>
  <c r="AP67" i="27"/>
  <c r="AP78" i="27"/>
  <c r="AP109" i="27"/>
  <c r="AP108" i="27"/>
  <c r="AP24" i="27"/>
  <c r="AP57" i="27"/>
  <c r="AP111" i="27"/>
  <c r="AO12" i="27" a="1"/>
  <c r="AO12" i="27"/>
  <c r="AO13" i="27"/>
  <c r="AO14" i="27"/>
  <c r="AO15" i="27"/>
  <c r="AO16" i="27"/>
  <c r="AO17" i="27"/>
  <c r="AO18" i="27"/>
  <c r="AO19" i="27"/>
  <c r="AO20" i="27"/>
  <c r="AO21" i="27"/>
  <c r="AO22" i="27"/>
  <c r="AO23" i="27"/>
  <c r="AO24" i="27"/>
  <c r="AO25" i="27"/>
  <c r="AO26" i="27"/>
  <c r="AO27" i="27"/>
  <c r="AO28" i="27"/>
  <c r="AO29" i="27"/>
  <c r="AO30" i="27"/>
  <c r="AO31" i="27"/>
  <c r="AO32" i="27"/>
  <c r="AO33" i="27"/>
  <c r="AO34" i="27"/>
  <c r="AO35" i="27"/>
  <c r="AO36" i="27"/>
  <c r="AO37" i="27"/>
  <c r="AO38" i="27"/>
  <c r="AO39" i="27"/>
  <c r="AO40" i="27"/>
  <c r="AO41" i="27"/>
  <c r="AO42" i="27"/>
  <c r="AO43" i="27"/>
  <c r="AO44" i="27"/>
  <c r="AO45" i="27"/>
  <c r="AO46" i="27"/>
  <c r="AO47" i="27"/>
  <c r="AO48" i="27"/>
  <c r="AO49" i="27"/>
  <c r="AO50" i="27"/>
  <c r="AO51" i="27"/>
  <c r="AO52" i="27"/>
  <c r="AO53" i="27"/>
  <c r="AO54" i="27"/>
  <c r="AO55" i="27"/>
  <c r="AO56" i="27"/>
  <c r="AO57" i="27"/>
  <c r="AO58" i="27"/>
  <c r="AO59" i="27"/>
  <c r="AO60" i="27"/>
  <c r="AO61" i="27"/>
  <c r="AO62" i="27"/>
  <c r="AO63" i="27"/>
  <c r="AO64" i="27"/>
  <c r="AO65" i="27"/>
  <c r="AO66" i="27"/>
  <c r="AO67" i="27"/>
  <c r="AO68" i="27"/>
  <c r="AO69" i="27"/>
  <c r="AO70" i="27"/>
  <c r="AO71" i="27"/>
  <c r="AO72" i="27"/>
  <c r="AO73" i="27"/>
  <c r="AO74" i="27"/>
  <c r="AO75" i="27"/>
  <c r="AO76" i="27"/>
  <c r="AO77" i="27"/>
  <c r="AO78" i="27"/>
  <c r="AO79" i="27"/>
  <c r="AO80" i="27"/>
  <c r="AO81" i="27"/>
  <c r="AO82" i="27"/>
  <c r="AO83" i="27"/>
  <c r="AO84" i="27"/>
  <c r="AO85" i="27"/>
  <c r="AO86" i="27"/>
  <c r="AO87" i="27"/>
  <c r="AO88" i="27"/>
  <c r="AO89" i="27"/>
  <c r="AO90" i="27"/>
  <c r="AO91" i="27"/>
  <c r="AO92" i="27"/>
  <c r="AO93" i="27"/>
  <c r="AO94" i="27"/>
  <c r="AO95" i="27"/>
  <c r="AO96" i="27"/>
  <c r="AO97" i="27"/>
  <c r="AO98" i="27"/>
  <c r="AO99" i="27"/>
  <c r="AO100" i="27"/>
  <c r="AO101" i="27"/>
  <c r="AO102" i="27"/>
  <c r="AO103" i="27"/>
  <c r="AO104" i="27"/>
  <c r="AO105" i="27"/>
  <c r="AO106" i="27"/>
  <c r="AO107" i="27"/>
  <c r="AO108" i="27"/>
  <c r="AO109" i="27"/>
  <c r="AO110" i="27"/>
  <c r="AO111" i="27"/>
  <c r="B10" i="36"/>
  <c r="B24" i="36"/>
  <c r="B22" i="36"/>
  <c r="B14" i="36"/>
  <c r="B30" i="36"/>
  <c r="B8" i="36"/>
  <c r="B12" i="36"/>
  <c r="B32" i="36"/>
  <c r="B28" i="36"/>
  <c r="B18" i="36"/>
  <c r="B20" i="36"/>
  <c r="B36" i="36"/>
  <c r="B34" i="36"/>
  <c r="B16" i="36"/>
  <c r="B26" i="36"/>
  <c r="B38" i="36"/>
  <c r="B13" i="36"/>
  <c r="S13" i="36" s="1"/>
  <c r="B27" i="36"/>
  <c r="B33" i="36"/>
  <c r="S32" i="36"/>
  <c r="B29" i="36"/>
  <c r="S29" i="36" s="1"/>
  <c r="B19" i="36"/>
  <c r="B25" i="36"/>
  <c r="S25" i="36" s="1"/>
  <c r="U25" i="36"/>
  <c r="B39" i="36"/>
  <c r="S39" i="36" s="1"/>
  <c r="B21" i="36"/>
  <c r="S21" i="36" s="1"/>
  <c r="B23" i="36"/>
  <c r="U23" i="36" s="1"/>
  <c r="B15" i="36"/>
  <c r="B31" i="36"/>
  <c r="S31" i="36" s="1"/>
  <c r="B35" i="36"/>
  <c r="S35" i="36" s="1"/>
  <c r="B17" i="36"/>
  <c r="B11" i="36"/>
  <c r="S11" i="36" s="1"/>
  <c r="U11" i="36"/>
  <c r="W11" i="36" s="1"/>
  <c r="B37" i="36"/>
  <c r="S37" i="36" s="1"/>
  <c r="U37" i="36"/>
  <c r="W37" i="36" s="1"/>
  <c r="S27" i="36"/>
  <c r="B9" i="36"/>
  <c r="U9" i="36" s="1"/>
  <c r="W65" i="36"/>
  <c r="W63" i="36"/>
  <c r="W67" i="36"/>
  <c r="W69" i="36"/>
  <c r="S14" i="36" l="1"/>
  <c r="A46" i="36" s="1"/>
  <c r="S10" i="36"/>
  <c r="B44" i="36" s="1"/>
  <c r="S44" i="36" s="1"/>
  <c r="S23" i="36"/>
  <c r="U21" i="36"/>
  <c r="W21" i="36" s="1"/>
  <c r="S28" i="36"/>
  <c r="T64" i="36"/>
  <c r="V21" i="36"/>
  <c r="V11" i="36"/>
  <c r="U15" i="36"/>
  <c r="V15" i="36" s="1"/>
  <c r="U29" i="36"/>
  <c r="A53" i="36"/>
  <c r="B53" i="36"/>
  <c r="V23" i="36"/>
  <c r="W23" i="36"/>
  <c r="T23" i="36" s="1"/>
  <c r="T66" i="36"/>
  <c r="A44" i="36"/>
  <c r="S15" i="36"/>
  <c r="S36" i="36"/>
  <c r="V37" i="36"/>
  <c r="S34" i="36"/>
  <c r="S20" i="36"/>
  <c r="S22" i="36"/>
  <c r="T67" i="36"/>
  <c r="S12" i="36"/>
  <c r="T63" i="36"/>
  <c r="B98" i="36" s="1"/>
  <c r="U31" i="36"/>
  <c r="V31" i="36" s="1"/>
  <c r="W15" i="36"/>
  <c r="U13" i="36"/>
  <c r="W13" i="36" s="1"/>
  <c r="W31" i="36"/>
  <c r="S18" i="36"/>
  <c r="S19" i="36"/>
  <c r="U19" i="36"/>
  <c r="W9" i="36"/>
  <c r="V9" i="36"/>
  <c r="S38" i="36"/>
  <c r="U39" i="36"/>
  <c r="U17" i="36"/>
  <c r="S17" i="36"/>
  <c r="S16" i="36"/>
  <c r="S8" i="36"/>
  <c r="S9" i="36"/>
  <c r="T69" i="36"/>
  <c r="S30" i="36"/>
  <c r="U35" i="36"/>
  <c r="S24" i="36"/>
  <c r="S33" i="36"/>
  <c r="U33" i="36"/>
  <c r="V25" i="36"/>
  <c r="W25" i="36"/>
  <c r="W29" i="36"/>
  <c r="V29" i="36"/>
  <c r="B55" i="36"/>
  <c r="A55" i="36"/>
  <c r="T65" i="36"/>
  <c r="T68" i="36"/>
  <c r="U44" i="36"/>
  <c r="U27" i="36"/>
  <c r="S26" i="36"/>
  <c r="B46" i="36" l="1"/>
  <c r="U46" i="36" s="1"/>
  <c r="T18" i="36"/>
  <c r="T34" i="36"/>
  <c r="T21" i="36"/>
  <c r="T36" i="36"/>
  <c r="V13" i="36"/>
  <c r="A50" i="36"/>
  <c r="B50" i="36"/>
  <c r="A57" i="36"/>
  <c r="B57" i="36"/>
  <c r="B45" i="36"/>
  <c r="S45" i="36" s="1"/>
  <c r="A45" i="36"/>
  <c r="A56" i="36"/>
  <c r="B56" i="36"/>
  <c r="S55" i="36" s="1"/>
  <c r="T30" i="36"/>
  <c r="T26" i="36"/>
  <c r="T37" i="36"/>
  <c r="T16" i="36"/>
  <c r="T38" i="36"/>
  <c r="T12" i="36"/>
  <c r="T11" i="36"/>
  <c r="C96" i="36"/>
  <c r="D98" i="36"/>
  <c r="C98" i="36"/>
  <c r="A49" i="36"/>
  <c r="B49" i="36"/>
  <c r="A52" i="36"/>
  <c r="B52" i="36"/>
  <c r="T24" i="36"/>
  <c r="T29" i="36"/>
  <c r="T25" i="36"/>
  <c r="T32" i="36"/>
  <c r="T13" i="36"/>
  <c r="T31" i="36"/>
  <c r="T14" i="36"/>
  <c r="T10" i="36"/>
  <c r="T15" i="36"/>
  <c r="T22" i="36"/>
  <c r="T28" i="36"/>
  <c r="T9" i="36"/>
  <c r="T20" i="36"/>
  <c r="V46" i="36"/>
  <c r="W46" i="36"/>
  <c r="A48" i="36"/>
  <c r="B48" i="36"/>
  <c r="W35" i="36"/>
  <c r="T35" i="36" s="1"/>
  <c r="V35" i="36"/>
  <c r="B43" i="36"/>
  <c r="S43" i="36" s="1"/>
  <c r="A43" i="36"/>
  <c r="B58" i="36"/>
  <c r="A58" i="36"/>
  <c r="V19" i="36"/>
  <c r="W19" i="36"/>
  <c r="T19" i="36" s="1"/>
  <c r="W33" i="36"/>
  <c r="T33" i="36" s="1"/>
  <c r="V33" i="36"/>
  <c r="B54" i="36"/>
  <c r="A54" i="36"/>
  <c r="B47" i="36"/>
  <c r="A47" i="36"/>
  <c r="V27" i="36"/>
  <c r="W27" i="36"/>
  <c r="T27" i="36" s="1"/>
  <c r="C95" i="36"/>
  <c r="D97" i="36"/>
  <c r="D96" i="36"/>
  <c r="B95" i="36"/>
  <c r="V44" i="36"/>
  <c r="W44" i="36"/>
  <c r="B97" i="36"/>
  <c r="B51" i="36"/>
  <c r="A51" i="36"/>
  <c r="D95" i="36"/>
  <c r="W17" i="36"/>
  <c r="T17" i="36" s="1"/>
  <c r="V17" i="36"/>
  <c r="W39" i="36"/>
  <c r="T39" i="36" s="1"/>
  <c r="V39" i="36"/>
  <c r="B96" i="36"/>
  <c r="C97" i="36"/>
  <c r="S46" i="36" l="1"/>
  <c r="B68" i="36"/>
  <c r="A68" i="36"/>
  <c r="A63" i="36"/>
  <c r="S50" i="36"/>
  <c r="U50" i="36"/>
  <c r="S49" i="36"/>
  <c r="A65" i="36" s="1"/>
  <c r="S56" i="36"/>
  <c r="U56" i="36"/>
  <c r="T46" i="36"/>
  <c r="T57" i="36"/>
  <c r="T49" i="36"/>
  <c r="T55" i="36"/>
  <c r="T45" i="36"/>
  <c r="T51" i="36"/>
  <c r="T53" i="36"/>
  <c r="T44" i="36"/>
  <c r="T47" i="36"/>
  <c r="U52" i="36"/>
  <c r="S52" i="36"/>
  <c r="S51" i="36"/>
  <c r="S68" i="36"/>
  <c r="I68" i="36"/>
  <c r="Q68" i="36"/>
  <c r="B112" i="36"/>
  <c r="D117" i="36"/>
  <c r="B121" i="36"/>
  <c r="C112" i="36"/>
  <c r="C108" i="36"/>
  <c r="C120" i="36"/>
  <c r="D112" i="36"/>
  <c r="C122" i="36"/>
  <c r="B119" i="36"/>
  <c r="C117" i="36"/>
  <c r="D122" i="36"/>
  <c r="D116" i="36"/>
  <c r="C113" i="36"/>
  <c r="B113" i="36"/>
  <c r="B116" i="36"/>
  <c r="C110" i="36"/>
  <c r="D120" i="36"/>
  <c r="D121" i="36"/>
  <c r="B109" i="36"/>
  <c r="C118" i="36"/>
  <c r="D107" i="36"/>
  <c r="D118" i="36"/>
  <c r="B107" i="36"/>
  <c r="B122" i="36"/>
  <c r="D108" i="36"/>
  <c r="C111" i="36"/>
  <c r="B110" i="36"/>
  <c r="D111" i="36"/>
  <c r="D110" i="36"/>
  <c r="B111" i="36"/>
  <c r="C109" i="36"/>
  <c r="C116" i="36"/>
  <c r="C114" i="36"/>
  <c r="D119" i="36"/>
  <c r="C121" i="36"/>
  <c r="B114" i="36"/>
  <c r="C119" i="36"/>
  <c r="B118" i="36"/>
  <c r="D109" i="36"/>
  <c r="C115" i="36"/>
  <c r="B120" i="36"/>
  <c r="B115" i="36"/>
  <c r="B108" i="36"/>
  <c r="D115" i="36"/>
  <c r="D114" i="36"/>
  <c r="C107" i="36"/>
  <c r="B117" i="36"/>
  <c r="D113" i="36"/>
  <c r="S54" i="36"/>
  <c r="U54" i="36"/>
  <c r="S53" i="36"/>
  <c r="A67" i="36" s="1"/>
  <c r="S58" i="36"/>
  <c r="S57" i="36"/>
  <c r="A69" i="36" s="1"/>
  <c r="U58" i="36"/>
  <c r="B62" i="36"/>
  <c r="A62" i="36"/>
  <c r="S47" i="36"/>
  <c r="S48" i="36"/>
  <c r="U48" i="36"/>
  <c r="W50" i="36" l="1"/>
  <c r="T50" i="36" s="1"/>
  <c r="V50" i="36"/>
  <c r="V56" i="36"/>
  <c r="W56" i="36"/>
  <c r="T56" i="36" s="1"/>
  <c r="V48" i="36"/>
  <c r="W48" i="36"/>
  <c r="T48" i="36" s="1"/>
  <c r="Q62" i="36"/>
  <c r="S62" i="36"/>
  <c r="I62" i="36"/>
  <c r="B76" i="36"/>
  <c r="A76" i="36"/>
  <c r="B64" i="36"/>
  <c r="A64" i="36"/>
  <c r="W58" i="36"/>
  <c r="T58" i="36" s="1"/>
  <c r="V58" i="36"/>
  <c r="V54" i="36"/>
  <c r="W54" i="36"/>
  <c r="T54" i="36" s="1"/>
  <c r="B66" i="36"/>
  <c r="A66" i="36"/>
  <c r="V52" i="36"/>
  <c r="W52" i="36"/>
  <c r="T52" i="36" s="1"/>
  <c r="B102" i="36" l="1"/>
  <c r="C99" i="36"/>
  <c r="A73" i="36"/>
  <c r="B73" i="36"/>
  <c r="I66" i="36"/>
  <c r="Q66" i="36"/>
  <c r="S66" i="36"/>
  <c r="D99" i="36"/>
  <c r="C102" i="36"/>
  <c r="D102" i="36"/>
  <c r="D105" i="36"/>
  <c r="C104" i="36"/>
  <c r="D104" i="36"/>
  <c r="S76" i="36"/>
  <c r="U76" i="36"/>
  <c r="B81" i="36" s="1"/>
  <c r="D103" i="36"/>
  <c r="D100" i="36"/>
  <c r="C105" i="36"/>
  <c r="C101" i="36"/>
  <c r="B104" i="36"/>
  <c r="C103" i="36"/>
  <c r="S64" i="36"/>
  <c r="I64" i="36"/>
  <c r="Q64" i="36"/>
  <c r="B100" i="36"/>
  <c r="B103" i="36"/>
  <c r="D101" i="36"/>
  <c r="C100" i="36"/>
  <c r="B106" i="36"/>
  <c r="B99" i="36"/>
  <c r="B105" i="36"/>
  <c r="D106" i="36"/>
  <c r="B101" i="36"/>
  <c r="C106" i="36"/>
  <c r="I80" i="36" l="1"/>
  <c r="U80" i="36"/>
  <c r="Q80" i="36"/>
  <c r="S81" i="36"/>
  <c r="B75" i="36"/>
  <c r="A75" i="36"/>
  <c r="Q73" i="36"/>
  <c r="I73" i="36"/>
  <c r="B74" i="36"/>
  <c r="A74" i="36"/>
  <c r="S73" i="36" l="1"/>
  <c r="A80" i="36" s="1"/>
  <c r="U74" i="36"/>
  <c r="S74" i="36"/>
  <c r="B80" i="36"/>
  <c r="I75" i="36"/>
  <c r="Q75" i="36"/>
  <c r="S75" i="36"/>
  <c r="A81" i="36" s="1"/>
  <c r="W80" i="36"/>
  <c r="V80" i="36"/>
  <c r="C93" i="36" s="1"/>
  <c r="T80" i="36" l="1" a="1"/>
  <c r="D93" i="36"/>
  <c r="B86" i="36"/>
  <c r="A86" i="36"/>
  <c r="S80" i="36"/>
  <c r="B93" i="36" s="1"/>
  <c r="U81" i="36"/>
  <c r="B85" i="36"/>
  <c r="A85" i="36"/>
  <c r="I85" i="36" l="1"/>
  <c r="Q85" i="36"/>
  <c r="B94" i="36"/>
  <c r="V81" i="36"/>
  <c r="C94" i="36" s="1"/>
  <c r="W81" i="36"/>
  <c r="D94" i="36" s="1"/>
  <c r="U85" i="36"/>
  <c r="S86" i="36"/>
  <c r="U86" i="36"/>
  <c r="S85" i="36"/>
  <c r="B91" i="36" s="1" a="1"/>
  <c r="B91" i="36" s="1"/>
  <c r="T81" i="36"/>
  <c r="T80" i="36"/>
  <c r="V86" i="36" l="1"/>
  <c r="C92" i="36" s="1"/>
  <c r="W86" i="36"/>
  <c r="D92" i="36" s="1"/>
  <c r="B92" i="36"/>
  <c r="V85" i="36"/>
  <c r="C91" i="36" s="1"/>
  <c r="W85" i="36"/>
  <c r="T85" i="36" l="1" a="1"/>
  <c r="D91" i="36"/>
  <c r="T86" i="36" l="1"/>
  <c r="T85" i="36"/>
  <c r="AP12" i="39" a="1"/>
  <c r="S12" i="39" a="1"/>
  <c r="S44" i="39"/>
  <c r="S70" i="39"/>
  <c r="S77" i="39"/>
  <c r="S90" i="39"/>
  <c r="S31" i="39"/>
  <c r="S93" i="39"/>
  <c r="S49" i="39"/>
  <c r="S69" i="39"/>
  <c r="S36" i="39"/>
  <c r="S79" i="39"/>
  <c r="S18" i="39"/>
  <c r="S94" i="39"/>
  <c r="S82" i="39"/>
  <c r="S72" i="39"/>
  <c r="S53" i="39"/>
  <c r="S71" i="39"/>
  <c r="S56" i="39"/>
  <c r="S54" i="39"/>
  <c r="S104" i="39"/>
  <c r="S46" i="39"/>
  <c r="S27" i="39"/>
  <c r="S52" i="39"/>
  <c r="S76" i="39"/>
  <c r="S25" i="39"/>
  <c r="S28" i="39"/>
  <c r="S37" i="39"/>
  <c r="S65" i="39"/>
  <c r="S73" i="39"/>
  <c r="S34" i="39"/>
  <c r="S20" i="39"/>
  <c r="S21" i="39"/>
  <c r="S57" i="39"/>
  <c r="S103" i="39"/>
  <c r="S47" i="39"/>
  <c r="S17" i="39"/>
  <c r="S89" i="39"/>
  <c r="S43" i="39"/>
  <c r="S110" i="39"/>
  <c r="S68" i="39"/>
  <c r="S97" i="39"/>
  <c r="S75" i="39"/>
  <c r="S39" i="39"/>
  <c r="S96" i="39"/>
  <c r="S109" i="39"/>
  <c r="S86" i="39"/>
  <c r="S45" i="39"/>
  <c r="S42" i="39"/>
  <c r="S80" i="39"/>
  <c r="S23" i="39"/>
  <c r="AP12" i="39"/>
  <c r="S12" i="39"/>
  <c r="S16" i="39"/>
  <c r="S60" i="39"/>
  <c r="S35" i="39"/>
  <c r="S78" i="39"/>
  <c r="S107" i="39"/>
  <c r="S101" i="39"/>
  <c r="S95" i="39"/>
  <c r="S61" i="39"/>
  <c r="S102" i="39"/>
  <c r="S105" i="39"/>
  <c r="S59" i="39"/>
  <c r="S29" i="39"/>
  <c r="S41" i="39"/>
  <c r="S15" i="39"/>
  <c r="AP13" i="39"/>
  <c r="AP14" i="39"/>
  <c r="S14" i="39"/>
  <c r="S84" i="39"/>
  <c r="S66" i="39"/>
  <c r="S19" i="39"/>
  <c r="S38" i="39"/>
  <c r="S26" i="39"/>
  <c r="S50" i="39"/>
  <c r="S33" i="39"/>
  <c r="S99" i="39"/>
  <c r="S74" i="39"/>
  <c r="S64" i="39"/>
  <c r="S24" i="39"/>
  <c r="S32" i="39"/>
  <c r="S55" i="39"/>
  <c r="S63" i="39"/>
  <c r="S92" i="39"/>
  <c r="S85" i="39"/>
  <c r="S40" i="39"/>
  <c r="S62" i="39"/>
  <c r="S88" i="39"/>
  <c r="S98" i="39"/>
  <c r="S22" i="39"/>
  <c r="S30" i="39"/>
  <c r="S111" i="39"/>
  <c r="S13" i="39"/>
  <c r="S58" i="39"/>
  <c r="S108" i="39"/>
  <c r="S87" i="39"/>
  <c r="S81" i="39"/>
  <c r="S100" i="39"/>
  <c r="S83" i="39"/>
  <c r="S67" i="39"/>
  <c r="S91" i="39"/>
  <c r="S51" i="39"/>
  <c r="S106" i="39"/>
  <c r="S48" i="39"/>
  <c r="AP47" i="39"/>
  <c r="AP81" i="39"/>
  <c r="AP78" i="39"/>
  <c r="AP85" i="39"/>
  <c r="AP77" i="39"/>
  <c r="AP90" i="39"/>
  <c r="AP21" i="39"/>
  <c r="AP57" i="39"/>
  <c r="AP56" i="39"/>
  <c r="AP49" i="39"/>
  <c r="AP29" i="39"/>
  <c r="AP48" i="39"/>
  <c r="AP34" i="39"/>
  <c r="AP76" i="39"/>
  <c r="AP62" i="39"/>
  <c r="AP28" i="39"/>
  <c r="AP59" i="39"/>
  <c r="AP89" i="39"/>
  <c r="AP82" i="39"/>
  <c r="AP43" i="39"/>
  <c r="AP18" i="39"/>
  <c r="AP53" i="39"/>
  <c r="AP64" i="39"/>
  <c r="AP50" i="39"/>
  <c r="AP74" i="39"/>
  <c r="AP24" i="39"/>
  <c r="AP88" i="39"/>
  <c r="AP60" i="39"/>
  <c r="AP41" i="39"/>
  <c r="AP109" i="39"/>
  <c r="AP22" i="39"/>
  <c r="AP79" i="39"/>
  <c r="AP102" i="39"/>
  <c r="AP16" i="39"/>
  <c r="AP71" i="39"/>
  <c r="AP94" i="39"/>
  <c r="AP25" i="39"/>
  <c r="AP91" i="39"/>
  <c r="AP96" i="39"/>
  <c r="AP42" i="39"/>
  <c r="AP80" i="39"/>
  <c r="AP86" i="39"/>
  <c r="AP84" i="39"/>
  <c r="AP26" i="39"/>
  <c r="AP69" i="39"/>
  <c r="AP67" i="39"/>
  <c r="AP55" i="39"/>
  <c r="AP19" i="39"/>
  <c r="AP99" i="39"/>
  <c r="AP54" i="39"/>
  <c r="AP32" i="39"/>
  <c r="AP23" i="39"/>
  <c r="AP51" i="39"/>
  <c r="AP20" i="39"/>
  <c r="AP15" i="39"/>
  <c r="AP83" i="39"/>
  <c r="AP40" i="39"/>
  <c r="AP87" i="39"/>
  <c r="AP72" i="39"/>
  <c r="AP58" i="39"/>
  <c r="AP75" i="39"/>
  <c r="AP35" i="39"/>
  <c r="AP105" i="39"/>
  <c r="AP101" i="39"/>
  <c r="AP37" i="39"/>
  <c r="AP45" i="39"/>
  <c r="AP39" i="39"/>
  <c r="AP61" i="39"/>
  <c r="AP27" i="39"/>
  <c r="AP111" i="39"/>
  <c r="AP92" i="39"/>
  <c r="AP30" i="39"/>
  <c r="AP103" i="39"/>
  <c r="AP97" i="39"/>
  <c r="AP66" i="39"/>
  <c r="AP107" i="39"/>
  <c r="AP44" i="39"/>
  <c r="AP31" i="39"/>
  <c r="AP33" i="39"/>
  <c r="AP98" i="39"/>
  <c r="AP46" i="39"/>
  <c r="AP95" i="39"/>
  <c r="AP17" i="39"/>
  <c r="AP110" i="39"/>
  <c r="AP52" i="39"/>
  <c r="AP108" i="39"/>
  <c r="AP104" i="39"/>
  <c r="AP106" i="39"/>
  <c r="AP63" i="39"/>
  <c r="AP93" i="39"/>
  <c r="AP73" i="39"/>
  <c r="AP38" i="39"/>
  <c r="AP68" i="39"/>
  <c r="AP100" i="39"/>
  <c r="AP70" i="39"/>
  <c r="AP65" i="39"/>
  <c r="AP36" i="39"/>
  <c r="AO12" i="39" a="1"/>
  <c r="AO12" i="39"/>
  <c r="AO13" i="39"/>
  <c r="AO14" i="39"/>
  <c r="AO15" i="39"/>
  <c r="AO16" i="39"/>
  <c r="AO17" i="39"/>
  <c r="AO18" i="39"/>
  <c r="AO19" i="39"/>
  <c r="AO20" i="39"/>
  <c r="AO21" i="39"/>
  <c r="AO22" i="39"/>
  <c r="AO23" i="39"/>
  <c r="AO24" i="39"/>
  <c r="AO25" i="39"/>
  <c r="AO26" i="39"/>
  <c r="AO27" i="39"/>
  <c r="AO28" i="39"/>
  <c r="AO29" i="39"/>
  <c r="AO30" i="39"/>
  <c r="AO31" i="39"/>
  <c r="AO32" i="39"/>
  <c r="AO33" i="39"/>
  <c r="AO34" i="39"/>
  <c r="AO35" i="39"/>
  <c r="AO36" i="39"/>
  <c r="AO37" i="39"/>
  <c r="AO38" i="39"/>
  <c r="AO39" i="39"/>
  <c r="AO40" i="39"/>
  <c r="AO41" i="39"/>
  <c r="AO42" i="39"/>
  <c r="AO43" i="39"/>
  <c r="AO44" i="39"/>
  <c r="AO45" i="39"/>
  <c r="AO46" i="39"/>
  <c r="AO47" i="39"/>
  <c r="AO48" i="39"/>
  <c r="AO49" i="39"/>
  <c r="AO50" i="39"/>
  <c r="AO51" i="39"/>
  <c r="AO52" i="39"/>
  <c r="AO53" i="39"/>
  <c r="AO54" i="39"/>
  <c r="AO55" i="39"/>
  <c r="AO56" i="39"/>
  <c r="AO57" i="39"/>
  <c r="AO58" i="39"/>
  <c r="AO59" i="39"/>
  <c r="AO60" i="39"/>
  <c r="AO61" i="39"/>
  <c r="AO62" i="39"/>
  <c r="AO63" i="39"/>
  <c r="AO64" i="39"/>
  <c r="AO65" i="39"/>
  <c r="AO66" i="39"/>
  <c r="AO67" i="39"/>
  <c r="AO68" i="39"/>
  <c r="AO69" i="39"/>
  <c r="AO70" i="39"/>
  <c r="AO71" i="39"/>
  <c r="AO72" i="39"/>
  <c r="AO73" i="39"/>
  <c r="AO74" i="39"/>
  <c r="AO75" i="39"/>
  <c r="AO76" i="39"/>
  <c r="AO77" i="39"/>
  <c r="AO78" i="39"/>
  <c r="AO79" i="39"/>
  <c r="AO80" i="39"/>
  <c r="AO81" i="39"/>
  <c r="AO82" i="39"/>
  <c r="AO83" i="39"/>
  <c r="AO84" i="39"/>
  <c r="AO85" i="39"/>
  <c r="AO86" i="39"/>
  <c r="AO87" i="39"/>
  <c r="AO88" i="39"/>
  <c r="AO89" i="39"/>
  <c r="AO90" i="39"/>
  <c r="AO91" i="39"/>
  <c r="AO92" i="39"/>
  <c r="AO93" i="39"/>
  <c r="AO94" i="39"/>
  <c r="AO95" i="39"/>
  <c r="AO96" i="39"/>
  <c r="AO97" i="39"/>
  <c r="AO98" i="39"/>
  <c r="AO99" i="39"/>
  <c r="AO100" i="39"/>
  <c r="AO101" i="39"/>
  <c r="AO102" i="39"/>
  <c r="AO103" i="39"/>
  <c r="AO104" i="39"/>
  <c r="AO105" i="39"/>
  <c r="AO106" i="39"/>
  <c r="AO107" i="39"/>
  <c r="AO108" i="39"/>
  <c r="AO109" i="39"/>
  <c r="AO110" i="39"/>
  <c r="AO111" i="39"/>
  <c r="B34" i="40"/>
  <c r="B38" i="40"/>
  <c r="S38" i="40" s="1"/>
  <c r="B24" i="40"/>
  <c r="B16" i="40"/>
  <c r="B26" i="40"/>
  <c r="B36" i="40"/>
  <c r="B10" i="40"/>
  <c r="B18" i="40"/>
  <c r="B8" i="40"/>
  <c r="B22" i="40"/>
  <c r="B28" i="40"/>
  <c r="B30" i="40"/>
  <c r="B32" i="40"/>
  <c r="B20" i="40"/>
  <c r="B14" i="40"/>
  <c r="B12" i="40"/>
  <c r="B31" i="40"/>
  <c r="S31" i="40" s="1"/>
  <c r="U31" i="40"/>
  <c r="W31" i="40" s="1"/>
  <c r="B15" i="40"/>
  <c r="S15" i="40"/>
  <c r="B9" i="40"/>
  <c r="S9" i="40" s="1"/>
  <c r="B33" i="40"/>
  <c r="U33" i="40" s="1"/>
  <c r="B11" i="40"/>
  <c r="S11" i="40"/>
  <c r="B35" i="40"/>
  <c r="S35" i="40"/>
  <c r="B25" i="40"/>
  <c r="S25" i="40"/>
  <c r="B13" i="40"/>
  <c r="S13" i="40" s="1"/>
  <c r="U13" i="40"/>
  <c r="B39" i="40"/>
  <c r="U39" i="40"/>
  <c r="W39" i="40" s="1"/>
  <c r="B19" i="40"/>
  <c r="S18" i="40" s="1"/>
  <c r="U19" i="40"/>
  <c r="W19" i="40" s="1"/>
  <c r="U15" i="40"/>
  <c r="W15" i="40" s="1"/>
  <c r="T15" i="40"/>
  <c r="T32" i="40"/>
  <c r="T14" i="40"/>
  <c r="T30" i="40"/>
  <c r="B17" i="40"/>
  <c r="U17" i="40" s="1"/>
  <c r="U25" i="40"/>
  <c r="W25" i="40" s="1"/>
  <c r="T25" i="40" s="1"/>
  <c r="U11" i="40"/>
  <c r="W11" i="40" s="1"/>
  <c r="B21" i="40"/>
  <c r="U21" i="40" s="1"/>
  <c r="V21" i="40" s="1"/>
  <c r="T28" i="40"/>
  <c r="B27" i="40"/>
  <c r="S26" i="40" s="1"/>
  <c r="U27" i="40"/>
  <c r="T26" i="40"/>
  <c r="T18" i="40"/>
  <c r="U35" i="40"/>
  <c r="V35" i="40" s="1"/>
  <c r="W35" i="40"/>
  <c r="T35" i="40" s="1"/>
  <c r="B23" i="40"/>
  <c r="U23" i="40" s="1"/>
  <c r="W23" i="40"/>
  <c r="T23" i="40" s="1"/>
  <c r="T36" i="40"/>
  <c r="B37" i="40"/>
  <c r="S37" i="40" s="1"/>
  <c r="B29" i="40"/>
  <c r="S29" i="40" s="1"/>
  <c r="U29" i="40"/>
  <c r="W29" i="40" s="1"/>
  <c r="T12" i="40"/>
  <c r="S21" i="40"/>
  <c r="S27" i="40"/>
  <c r="S39" i="40"/>
  <c r="S30" i="40"/>
  <c r="A54" i="40" s="1"/>
  <c r="V11" i="40"/>
  <c r="S12" i="40"/>
  <c r="A45" i="40" s="1"/>
  <c r="B45" i="40"/>
  <c r="V23" i="40"/>
  <c r="S16" i="40"/>
  <c r="B47" i="40" s="1"/>
  <c r="V39" i="40"/>
  <c r="S17" i="40"/>
  <c r="W85" i="40"/>
  <c r="D91" i="40" s="1"/>
  <c r="V33" i="40" l="1"/>
  <c r="W33" i="40"/>
  <c r="W21" i="40"/>
  <c r="T21" i="40" s="1"/>
  <c r="S34" i="40"/>
  <c r="A56" i="40" s="1"/>
  <c r="V17" i="40"/>
  <c r="W17" i="40"/>
  <c r="B56" i="40"/>
  <c r="V29" i="40"/>
  <c r="T85" i="40" a="1"/>
  <c r="B54" i="40"/>
  <c r="V31" i="40"/>
  <c r="S14" i="40"/>
  <c r="B46" i="40" s="1"/>
  <c r="S28" i="40"/>
  <c r="A53" i="40" s="1"/>
  <c r="S10" i="40"/>
  <c r="S24" i="40"/>
  <c r="B51" i="40" s="1"/>
  <c r="V25" i="40"/>
  <c r="S20" i="40"/>
  <c r="B49" i="40" s="1"/>
  <c r="U37" i="40"/>
  <c r="V37" i="40" s="1"/>
  <c r="B58" i="40"/>
  <c r="A58" i="40"/>
  <c r="B52" i="40"/>
  <c r="A52" i="40"/>
  <c r="B48" i="40"/>
  <c r="A48" i="40"/>
  <c r="B44" i="40"/>
  <c r="A44" i="40"/>
  <c r="W27" i="40"/>
  <c r="V27" i="40"/>
  <c r="W13" i="40"/>
  <c r="T13" i="40" s="1"/>
  <c r="V13" i="40"/>
  <c r="A47" i="40"/>
  <c r="S8" i="40"/>
  <c r="U9" i="40"/>
  <c r="S36" i="40"/>
  <c r="S19" i="40"/>
  <c r="S22" i="40"/>
  <c r="V19" i="40"/>
  <c r="V15" i="40"/>
  <c r="A49" i="40"/>
  <c r="S23" i="40"/>
  <c r="W37" i="40"/>
  <c r="S33" i="40"/>
  <c r="S32" i="40"/>
  <c r="A51" i="40" l="1"/>
  <c r="A46" i="40"/>
  <c r="B53" i="40"/>
  <c r="S53" i="40" s="1"/>
  <c r="B67" i="40" s="1"/>
  <c r="S56" i="40"/>
  <c r="U56" i="40"/>
  <c r="U54" i="40"/>
  <c r="S54" i="40"/>
  <c r="A50" i="40"/>
  <c r="B50" i="40"/>
  <c r="U52" i="40"/>
  <c r="S51" i="40"/>
  <c r="S52" i="40"/>
  <c r="A55" i="40"/>
  <c r="B55" i="40"/>
  <c r="S55" i="40" s="1"/>
  <c r="V9" i="40"/>
  <c r="W9" i="40"/>
  <c r="T10" i="40" s="1"/>
  <c r="A57" i="40"/>
  <c r="B57" i="40"/>
  <c r="S57" i="40" s="1"/>
  <c r="U44" i="40"/>
  <c r="S44" i="40"/>
  <c r="A43" i="40"/>
  <c r="B43" i="40"/>
  <c r="S43" i="40" s="1"/>
  <c r="U46" i="40"/>
  <c r="S45" i="40"/>
  <c r="S46" i="40"/>
  <c r="S47" i="40"/>
  <c r="S48" i="40"/>
  <c r="U48" i="40"/>
  <c r="S58" i="40"/>
  <c r="U58" i="40"/>
  <c r="A67" i="40" l="1"/>
  <c r="W54" i="40"/>
  <c r="V54" i="40"/>
  <c r="W56" i="40"/>
  <c r="V56" i="40"/>
  <c r="B62" i="40"/>
  <c r="A62" i="40"/>
  <c r="A69" i="40"/>
  <c r="B69" i="40"/>
  <c r="W58" i="40"/>
  <c r="V58" i="40"/>
  <c r="W46" i="40"/>
  <c r="V46" i="40"/>
  <c r="B68" i="40"/>
  <c r="A68" i="40"/>
  <c r="W48" i="40"/>
  <c r="V48" i="40"/>
  <c r="B63" i="40"/>
  <c r="A63" i="40"/>
  <c r="W44" i="40"/>
  <c r="T51" i="40" s="1"/>
  <c r="V44" i="40"/>
  <c r="A66" i="40"/>
  <c r="B66" i="40"/>
  <c r="S66" i="40" s="1"/>
  <c r="A75" i="40" s="1"/>
  <c r="A86" i="40" s="1"/>
  <c r="S67" i="40"/>
  <c r="U67" i="40"/>
  <c r="V52" i="40"/>
  <c r="W52" i="40"/>
  <c r="B64" i="40"/>
  <c r="A64" i="40"/>
  <c r="U50" i="40"/>
  <c r="S50" i="40"/>
  <c r="S49" i="40"/>
  <c r="T22" i="40"/>
  <c r="T20" i="40"/>
  <c r="T33" i="40"/>
  <c r="T17" i="40"/>
  <c r="T31" i="40"/>
  <c r="T34" i="40"/>
  <c r="T37" i="40"/>
  <c r="T29" i="40"/>
  <c r="T39" i="40"/>
  <c r="T19" i="40"/>
  <c r="T16" i="40"/>
  <c r="T24" i="40"/>
  <c r="T11" i="40"/>
  <c r="T38" i="40"/>
  <c r="T27" i="40"/>
  <c r="T9" i="40"/>
  <c r="B121" i="40" l="1"/>
  <c r="C117" i="40"/>
  <c r="D116" i="40"/>
  <c r="B107" i="40"/>
  <c r="C114" i="40"/>
  <c r="C108" i="40"/>
  <c r="D112" i="40"/>
  <c r="C118" i="40"/>
  <c r="B113" i="40"/>
  <c r="C110" i="40"/>
  <c r="C107" i="40"/>
  <c r="C109" i="40"/>
  <c r="D109" i="40"/>
  <c r="C122" i="40"/>
  <c r="D107" i="40"/>
  <c r="B112" i="40"/>
  <c r="C113" i="40"/>
  <c r="B108" i="40"/>
  <c r="C112" i="40"/>
  <c r="B111" i="40"/>
  <c r="B110" i="40"/>
  <c r="D114" i="40"/>
  <c r="D122" i="40"/>
  <c r="D121" i="40"/>
  <c r="B117" i="40"/>
  <c r="B116" i="40"/>
  <c r="D118" i="40"/>
  <c r="B120" i="40"/>
  <c r="B115" i="40"/>
  <c r="D120" i="40"/>
  <c r="D111" i="40"/>
  <c r="B114" i="40"/>
  <c r="C115" i="40"/>
  <c r="C121" i="40"/>
  <c r="B119" i="40"/>
  <c r="D110" i="40"/>
  <c r="C111" i="40"/>
  <c r="C119" i="40"/>
  <c r="B122" i="40"/>
  <c r="D117" i="40"/>
  <c r="B109" i="40"/>
  <c r="C120" i="40"/>
  <c r="B118" i="40"/>
  <c r="D113" i="40"/>
  <c r="D115" i="40"/>
  <c r="D108" i="40"/>
  <c r="C116" i="40"/>
  <c r="D119" i="40"/>
  <c r="B65" i="40"/>
  <c r="A65" i="40"/>
  <c r="S68" i="40"/>
  <c r="A76" i="40" s="1"/>
  <c r="S69" i="40"/>
  <c r="U69" i="40"/>
  <c r="T48" i="40"/>
  <c r="T49" i="40"/>
  <c r="T45" i="40"/>
  <c r="T53" i="40"/>
  <c r="T56" i="40"/>
  <c r="T54" i="40"/>
  <c r="T58" i="40"/>
  <c r="T57" i="40"/>
  <c r="T52" i="40"/>
  <c r="T46" i="40"/>
  <c r="T47" i="40"/>
  <c r="T44" i="40"/>
  <c r="T55" i="40"/>
  <c r="W50" i="40"/>
  <c r="T50" i="40" s="1"/>
  <c r="V50" i="40"/>
  <c r="V67" i="40"/>
  <c r="W67" i="40"/>
  <c r="S63" i="40"/>
  <c r="S62" i="40"/>
  <c r="A73" i="40" s="1"/>
  <c r="U63" i="40"/>
  <c r="W63" i="40" l="1"/>
  <c r="V63" i="40"/>
  <c r="B102" i="40"/>
  <c r="B99" i="40"/>
  <c r="D101" i="40"/>
  <c r="B100" i="40"/>
  <c r="B105" i="40"/>
  <c r="D102" i="40"/>
  <c r="D103" i="40"/>
  <c r="C100" i="40"/>
  <c r="B106" i="40"/>
  <c r="C104" i="40"/>
  <c r="B103" i="40"/>
  <c r="C106" i="40"/>
  <c r="B101" i="40"/>
  <c r="D106" i="40"/>
  <c r="C103" i="40"/>
  <c r="D100" i="40"/>
  <c r="C105" i="40"/>
  <c r="C99" i="40"/>
  <c r="D99" i="40"/>
  <c r="C101" i="40"/>
  <c r="B104" i="40"/>
  <c r="D104" i="40"/>
  <c r="C102" i="40"/>
  <c r="D105" i="40"/>
  <c r="W69" i="40"/>
  <c r="V69" i="40"/>
  <c r="S64" i="40"/>
  <c r="S65" i="40"/>
  <c r="U65" i="40"/>
  <c r="W65" i="40" l="1"/>
  <c r="V65" i="40"/>
  <c r="A74" i="40"/>
  <c r="B74" i="40"/>
  <c r="T67" i="40"/>
  <c r="T69" i="40"/>
  <c r="T65" i="40"/>
  <c r="T63" i="40"/>
  <c r="T66" i="40"/>
  <c r="T68" i="40"/>
  <c r="T64" i="40"/>
  <c r="A80" i="40" l="1"/>
  <c r="S74" i="40"/>
  <c r="S73" i="40"/>
  <c r="A81" i="40"/>
  <c r="B80" i="40"/>
  <c r="S80" i="40" s="1"/>
  <c r="B93" i="40" s="1"/>
  <c r="U74" i="40"/>
  <c r="D97" i="40"/>
  <c r="D98" i="40"/>
  <c r="B96" i="40"/>
  <c r="B97" i="40"/>
  <c r="C97" i="40"/>
  <c r="B95" i="40"/>
  <c r="C95" i="40"/>
  <c r="B98" i="40"/>
  <c r="D95" i="40"/>
  <c r="C98" i="40"/>
  <c r="C96" i="40"/>
  <c r="D96" i="40"/>
  <c r="B85" i="40" l="1"/>
  <c r="A85" i="40"/>
  <c r="U86" i="40" l="1"/>
  <c r="I85" i="40"/>
  <c r="B92" i="40" l="1"/>
  <c r="W86" i="40"/>
  <c r="V86" i="40"/>
  <c r="C92" i="40" s="1"/>
  <c r="D92" i="40" l="1"/>
  <c r="T85" i="40"/>
  <c r="T86" i="40"/>
</calcChain>
</file>

<file path=xl/sharedStrings.xml><?xml version="1.0" encoding="utf-8"?>
<sst xmlns="http://schemas.openxmlformats.org/spreadsheetml/2006/main" count="224" uniqueCount="81">
  <si>
    <t>all Qualifying Runs? (Y/N)</t>
  </si>
  <si>
    <t>Bib Number</t>
  </si>
  <si>
    <t>Withdraw (W)</t>
  </si>
  <si>
    <t>Total Tie Place Factor</t>
  </si>
  <si>
    <t>Double DQ Place Factor</t>
  </si>
  <si>
    <t>Total Time w/DQ Adjust</t>
  </si>
  <si>
    <t>Total Time Rank</t>
  </si>
  <si>
    <t>Tie 1 Total Time Rank</t>
  </si>
  <si>
    <t>Qual Rank (w/out DQs)</t>
  </si>
  <si>
    <t>Qual Rank (w/DQs sequenced)</t>
  </si>
  <si>
    <t>Tied-at Time Rank</t>
  </si>
  <si>
    <t>Under "Raw Time," enter "DQ" or"DNF" for</t>
  </si>
  <si>
    <t>"Disqualified" and "DNR" for "Did Not Race."</t>
  </si>
  <si>
    <t>Database development by</t>
  </si>
  <si>
    <t>R1 Margin</t>
  </si>
  <si>
    <t>R2 Margin</t>
  </si>
  <si>
    <t>Run 1</t>
  </si>
  <si>
    <t>Run 2</t>
  </si>
  <si>
    <t>Round of 8</t>
  </si>
  <si>
    <t>Round of 32</t>
  </si>
  <si>
    <t>Round of 4</t>
  </si>
  <si>
    <t>Final Round</t>
  </si>
  <si>
    <t>Round of 16</t>
  </si>
  <si>
    <t>Raw Time</t>
  </si>
  <si>
    <t>Cones</t>
  </si>
  <si>
    <t>Final Time</t>
  </si>
  <si>
    <t>Best Time</t>
  </si>
  <si>
    <t>Racer Name</t>
  </si>
  <si>
    <t>Racer No. &amp; Name</t>
  </si>
  <si>
    <t>Winner &amp; Margin</t>
  </si>
  <si>
    <t>Qualifying Position</t>
  </si>
  <si>
    <t>Consolation Round</t>
  </si>
  <si>
    <t>Round Winner &amp; Combined Margin</t>
  </si>
  <si>
    <t>Run Rank</t>
  </si>
  <si>
    <t>Final Results</t>
  </si>
  <si>
    <t>Qualifying Time</t>
  </si>
  <si>
    <t>Final Position</t>
  </si>
  <si>
    <t>Dan Gesmer, SeismicSK8@aol.com</t>
  </si>
  <si>
    <t>Placed Racer No. &amp; Name</t>
  </si>
  <si>
    <t>Points Earned</t>
  </si>
  <si>
    <t>Round Loser</t>
  </si>
  <si>
    <t>Loser’s Final Placement</t>
  </si>
  <si>
    <t>Tied-at Time</t>
  </si>
  <si>
    <t>No. of Ties per Best Time</t>
  </si>
  <si>
    <t>Run 1 Time w/DQ Adjust</t>
  </si>
  <si>
    <t>Run 2 Time w/DQ Adjust</t>
  </si>
  <si>
    <t>Tie 1 Place Factor</t>
  </si>
  <si>
    <t>maximum hit cones before DQ</t>
  </si>
  <si>
    <t>secs head-to-head DQ/DNR penalty</t>
  </si>
  <si>
    <t>secs max head-to-head victory margin</t>
  </si>
  <si>
    <t>secs penalty per hit cone</t>
  </si>
  <si>
    <t>Tie 2 Total Time Rank</t>
  </si>
  <si>
    <t>Tie 2 Place Factor</t>
  </si>
  <si>
    <t>Tie 3 Total Time Rank</t>
  </si>
  <si>
    <t>Tie 3 Place Factor</t>
  </si>
  <si>
    <t>Withdrawal Place Factor</t>
  </si>
  <si>
    <t>Advance Racers who DQ</t>
  </si>
  <si>
    <t>Double DQ Place Factor 2</t>
  </si>
  <si>
    <t>Final Spot - Withdrawals</t>
  </si>
  <si>
    <t>false start multiplication factor</t>
  </si>
  <si>
    <t>Reaction Time</t>
  </si>
  <si>
    <t>False Start</t>
  </si>
  <si>
    <t>Y</t>
  </si>
  <si>
    <t>Top Bracket (32-16-8-4-2)</t>
  </si>
  <si>
    <t>Nazarkin Boris</t>
  </si>
  <si>
    <t>Rychkov Svyatoslav</t>
  </si>
  <si>
    <t>Rogachev Vladimir</t>
  </si>
  <si>
    <t>Popov Igor</t>
  </si>
  <si>
    <t>Kolesov Anton</t>
  </si>
  <si>
    <t>Nikulin Anton</t>
  </si>
  <si>
    <t>Glushko Oleg</t>
  </si>
  <si>
    <t>Artemov Georgy</t>
  </si>
  <si>
    <t>Savin Aleksandr</t>
  </si>
  <si>
    <t>Hohlova Elizaveta</t>
  </si>
  <si>
    <t>Stroganova Ekaterina</t>
  </si>
  <si>
    <t>Moscow City Race: Afterparty</t>
  </si>
  <si>
    <t>23 May 2015 • Moscow, Krasnaya presnya park</t>
  </si>
  <si>
    <t>Tight / Open Qualifications</t>
  </si>
  <si>
    <t>Tight / Open Eliminations</t>
  </si>
  <si>
    <t>Tight / Junior-Women Eliminations</t>
  </si>
  <si>
    <t>Tight / Junior-Women Qualifications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</si>
</sst>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;[Red]0.000"/>
  </numFmts>
  <fonts count="36">
    <font>
      <sz val="9"/>
      <name val="Geneva"/>
    </font>
    <font>
      <sz val="9"/>
      <name val="Geneva"/>
    </font>
    <font>
      <b/>
      <sz val="12"/>
      <name val="Geneva"/>
    </font>
    <font>
      <sz val="12"/>
      <name val="Charcoal"/>
    </font>
    <font>
      <sz val="18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sz val="18"/>
      <color indexed="13"/>
      <name val="Arial"/>
      <family val="2"/>
    </font>
    <font>
      <b/>
      <sz val="14"/>
      <name val="Geneva"/>
    </font>
    <font>
      <b/>
      <sz val="18"/>
      <color indexed="10"/>
      <name val="Geneva"/>
    </font>
    <font>
      <b/>
      <sz val="14"/>
      <color indexed="8"/>
      <name val="Arial"/>
      <family val="2"/>
    </font>
    <font>
      <sz val="8"/>
      <name val="Geneva"/>
    </font>
    <font>
      <b/>
      <sz val="18"/>
      <name val="Geneva"/>
    </font>
    <font>
      <b/>
      <sz val="14"/>
      <color indexed="10"/>
      <name val="Arial"/>
      <family val="2"/>
    </font>
    <font>
      <b/>
      <sz val="14"/>
      <color indexed="10"/>
      <name val="Geneva"/>
    </font>
    <font>
      <b/>
      <sz val="14"/>
      <color indexed="39"/>
      <name val="Geneva"/>
    </font>
    <font>
      <b/>
      <sz val="12"/>
      <color indexed="39"/>
      <name val="Geneva"/>
    </font>
    <font>
      <b/>
      <sz val="12"/>
      <color indexed="8"/>
      <name val="Geneva"/>
    </font>
    <font>
      <b/>
      <sz val="14"/>
      <color indexed="39"/>
      <name val="Arial"/>
    </font>
    <font>
      <b/>
      <i/>
      <sz val="18"/>
      <color indexed="10"/>
      <name val="Geneva"/>
    </font>
    <font>
      <b/>
      <sz val="14"/>
      <color indexed="8"/>
      <name val="Geneva"/>
    </font>
    <font>
      <b/>
      <sz val="12"/>
      <color indexed="13"/>
      <name val="Geneva"/>
    </font>
    <font>
      <b/>
      <sz val="12"/>
      <color indexed="10"/>
      <name val="Geneva"/>
    </font>
    <font>
      <b/>
      <sz val="12"/>
      <color indexed="9"/>
      <name val="Geneva"/>
    </font>
    <font>
      <sz val="12"/>
      <color indexed="9"/>
      <name val="Geneva"/>
    </font>
    <font>
      <b/>
      <sz val="24"/>
      <color indexed="10"/>
      <name val="Geneva"/>
    </font>
    <font>
      <b/>
      <i/>
      <sz val="18"/>
      <color indexed="8"/>
      <name val="Geneva"/>
    </font>
    <font>
      <sz val="14"/>
      <name val="Geneva"/>
    </font>
    <font>
      <b/>
      <sz val="12"/>
      <color indexed="12"/>
      <name val="Geneva"/>
    </font>
    <font>
      <b/>
      <sz val="14"/>
      <color indexed="9"/>
      <name val="Geneva"/>
    </font>
    <font>
      <b/>
      <sz val="14"/>
      <color indexed="9"/>
      <name val="Arial"/>
    </font>
    <font>
      <b/>
      <sz val="24"/>
      <color indexed="9"/>
      <name val="Geneva"/>
    </font>
    <font>
      <sz val="9"/>
      <color indexed="9"/>
      <name val="Geneva"/>
    </font>
    <font>
      <b/>
      <sz val="9"/>
      <color indexed="9"/>
      <name val="Geneva"/>
    </font>
    <font>
      <b/>
      <sz val="18"/>
      <color indexed="9"/>
      <name val="Geneva"/>
    </font>
    <font>
      <b/>
      <sz val="14"/>
      <color rgb="FFFF0000"/>
      <name val="Geneva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</fills>
  <borders count="101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4">
    <xf numFmtId="0" fontId="0" fillId="0" borderId="0" xfId="0"/>
    <xf numFmtId="2" fontId="7" fillId="2" borderId="0" xfId="0" applyNumberFormat="1" applyFont="1" applyFill="1" applyAlignment="1">
      <alignment horizontal="center" vertical="top"/>
    </xf>
    <xf numFmtId="2" fontId="0" fillId="0" borderId="0" xfId="0" applyNumberFormat="1"/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3" fillId="0" borderId="0" xfId="0" applyNumberFormat="1" applyFont="1"/>
    <xf numFmtId="0" fontId="8" fillId="0" borderId="0" xfId="0" applyFont="1" applyProtection="1"/>
    <xf numFmtId="0" fontId="8" fillId="0" borderId="0" xfId="0" applyFont="1" applyBorder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/>
    <xf numFmtId="0" fontId="12" fillId="0" borderId="0" xfId="0" applyFont="1"/>
    <xf numFmtId="164" fontId="8" fillId="0" borderId="0" xfId="0" applyNumberFormat="1" applyFont="1" applyProtection="1">
      <protection locked="0"/>
    </xf>
    <xf numFmtId="164" fontId="8" fillId="0" borderId="0" xfId="0" applyNumberFormat="1" applyFont="1"/>
    <xf numFmtId="1" fontId="0" fillId="0" borderId="0" xfId="0" applyNumberFormat="1"/>
    <xf numFmtId="2" fontId="2" fillId="0" borderId="0" xfId="0" applyNumberFormat="1" applyFont="1" applyAlignment="1">
      <alignment horizontal="center" wrapText="1"/>
    </xf>
    <xf numFmtId="165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164" fontId="8" fillId="0" borderId="1" xfId="0" applyNumberFormat="1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horizontal="center" textRotation="90"/>
    </xf>
    <xf numFmtId="0" fontId="8" fillId="0" borderId="0" xfId="0" applyFont="1" applyBorder="1" applyAlignment="1" applyProtection="1">
      <alignment horizontal="center" vertical="center"/>
    </xf>
    <xf numFmtId="165" fontId="2" fillId="0" borderId="3" xfId="0" applyNumberFormat="1" applyFont="1" applyBorder="1" applyAlignment="1">
      <alignment wrapText="1"/>
    </xf>
    <xf numFmtId="2" fontId="0" fillId="0" borderId="4" xfId="0" applyNumberFormat="1" applyBorder="1"/>
    <xf numFmtId="165" fontId="0" fillId="0" borderId="5" xfId="0" applyNumberForma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/>
    </xf>
    <xf numFmtId="164" fontId="8" fillId="0" borderId="0" xfId="0" applyNumberFormat="1" applyFont="1" applyBorder="1" applyProtection="1"/>
    <xf numFmtId="164" fontId="8" fillId="0" borderId="0" xfId="0" applyNumberFormat="1" applyFont="1" applyBorder="1" applyAlignment="1" applyProtection="1">
      <alignment horizontal="left"/>
    </xf>
    <xf numFmtId="0" fontId="14" fillId="0" borderId="0" xfId="0" applyFont="1" applyAlignment="1">
      <alignment horizontal="left" vertical="center"/>
    </xf>
    <xf numFmtId="164" fontId="15" fillId="0" borderId="6" xfId="0" applyNumberFormat="1" applyFont="1" applyBorder="1" applyAlignment="1" applyProtection="1">
      <alignment horizontal="center" wrapText="1"/>
    </xf>
    <xf numFmtId="1" fontId="2" fillId="3" borderId="7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/>
    </xf>
    <xf numFmtId="2" fontId="0" fillId="2" borderId="0" xfId="0" applyNumberFormat="1" applyFill="1" applyAlignment="1"/>
    <xf numFmtId="1" fontId="13" fillId="0" borderId="11" xfId="0" applyNumberFormat="1" applyFont="1" applyBorder="1" applyAlignment="1">
      <alignment horizontal="center" textRotation="90" wrapText="1"/>
    </xf>
    <xf numFmtId="0" fontId="14" fillId="0" borderId="12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 textRotation="90" wrapText="1"/>
    </xf>
    <xf numFmtId="164" fontId="20" fillId="0" borderId="2" xfId="0" applyNumberFormat="1" applyFont="1" applyBorder="1" applyAlignment="1" applyProtection="1">
      <alignment horizontal="center" wrapText="1"/>
    </xf>
    <xf numFmtId="164" fontId="10" fillId="0" borderId="14" xfId="0" applyNumberFormat="1" applyFont="1" applyBorder="1" applyAlignment="1" applyProtection="1">
      <alignment horizontal="center" textRotation="90" wrapText="1"/>
    </xf>
    <xf numFmtId="164" fontId="20" fillId="0" borderId="15" xfId="0" applyNumberFormat="1" applyFont="1" applyBorder="1" applyAlignment="1" applyProtection="1">
      <alignment horizontal="center" wrapText="1"/>
    </xf>
    <xf numFmtId="164" fontId="10" fillId="0" borderId="2" xfId="0" applyNumberFormat="1" applyFont="1" applyBorder="1" applyAlignment="1" applyProtection="1">
      <alignment horizontal="center" textRotation="90" wrapText="1"/>
    </xf>
    <xf numFmtId="164" fontId="15" fillId="0" borderId="14" xfId="0" applyNumberFormat="1" applyFont="1" applyBorder="1" applyAlignment="1" applyProtection="1">
      <alignment horizontal="center" wrapText="1"/>
    </xf>
    <xf numFmtId="2" fontId="0" fillId="2" borderId="14" xfId="0" applyNumberFormat="1" applyFill="1" applyBorder="1" applyAlignment="1"/>
    <xf numFmtId="1" fontId="10" fillId="0" borderId="16" xfId="0" applyNumberFormat="1" applyFont="1" applyBorder="1" applyAlignment="1">
      <alignment horizontal="center" textRotation="90" wrapText="1"/>
    </xf>
    <xf numFmtId="1" fontId="10" fillId="0" borderId="17" xfId="0" applyNumberFormat="1" applyFont="1" applyBorder="1" applyAlignment="1">
      <alignment horizontal="center" textRotation="90" wrapText="1"/>
    </xf>
    <xf numFmtId="1" fontId="17" fillId="4" borderId="18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1" fontId="17" fillId="4" borderId="20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0" fontId="21" fillId="5" borderId="22" xfId="0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1" fillId="5" borderId="24" xfId="0" applyFont="1" applyFill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1" fillId="5" borderId="23" xfId="0" applyFont="1" applyFill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4" fontId="21" fillId="5" borderId="25" xfId="0" applyNumberFormat="1" applyFont="1" applyFill="1" applyBorder="1" applyAlignment="1" applyProtection="1">
      <alignment horizontal="center"/>
      <protection locked="0"/>
    </xf>
    <xf numFmtId="164" fontId="2" fillId="0" borderId="26" xfId="0" applyNumberFormat="1" applyFont="1" applyBorder="1" applyAlignment="1" applyProtection="1">
      <alignment horizontal="center"/>
      <protection locked="0"/>
    </xf>
    <xf numFmtId="164" fontId="21" fillId="5" borderId="27" xfId="0" applyNumberFormat="1" applyFont="1" applyFill="1" applyBorder="1" applyAlignment="1" applyProtection="1">
      <alignment horizontal="center"/>
      <protection locked="0"/>
    </xf>
    <xf numFmtId="164" fontId="2" fillId="0" borderId="25" xfId="0" applyNumberFormat="1" applyFont="1" applyBorder="1" applyAlignment="1" applyProtection="1">
      <alignment horizontal="center"/>
      <protection locked="0"/>
    </xf>
    <xf numFmtId="164" fontId="21" fillId="5" borderId="26" xfId="0" applyNumberFormat="1" applyFont="1" applyFill="1" applyBorder="1" applyAlignment="1" applyProtection="1">
      <alignment horizontal="center"/>
      <protection locked="0"/>
    </xf>
    <xf numFmtId="164" fontId="2" fillId="0" borderId="27" xfId="0" applyNumberFormat="1" applyFont="1" applyBorder="1" applyAlignment="1" applyProtection="1">
      <alignment horizontal="center"/>
      <protection locked="0"/>
    </xf>
    <xf numFmtId="164" fontId="17" fillId="0" borderId="28" xfId="0" applyNumberFormat="1" applyFont="1" applyFill="1" applyBorder="1" applyAlignment="1" applyProtection="1">
      <alignment horizontal="center" vertical="center"/>
      <protection hidden="1"/>
    </xf>
    <xf numFmtId="0" fontId="16" fillId="0" borderId="28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left"/>
      <protection locked="0"/>
    </xf>
    <xf numFmtId="164" fontId="2" fillId="0" borderId="29" xfId="0" applyNumberFormat="1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16" fillId="0" borderId="22" xfId="0" applyFont="1" applyBorder="1" applyAlignment="1" applyProtection="1">
      <alignment horizontal="center"/>
      <protection locked="0"/>
    </xf>
    <xf numFmtId="0" fontId="2" fillId="0" borderId="30" xfId="0" applyFont="1" applyBorder="1" applyAlignment="1" applyProtection="1">
      <alignment horizontal="left"/>
      <protection locked="0"/>
    </xf>
    <xf numFmtId="164" fontId="21" fillId="5" borderId="31" xfId="0" applyNumberFormat="1" applyFont="1" applyFill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/>
      <protection locked="0"/>
    </xf>
    <xf numFmtId="164" fontId="2" fillId="0" borderId="32" xfId="0" applyNumberFormat="1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/>
      <protection locked="0"/>
    </xf>
    <xf numFmtId="164" fontId="21" fillId="5" borderId="33" xfId="0" applyNumberFormat="1" applyFont="1" applyFill="1" applyBorder="1" applyAlignment="1" applyProtection="1">
      <alignment horizontal="center"/>
      <protection locked="0"/>
    </xf>
    <xf numFmtId="0" fontId="21" fillId="5" borderId="28" xfId="0" applyFont="1" applyFill="1" applyBorder="1" applyAlignment="1" applyProtection="1">
      <alignment horizontal="center"/>
      <protection locked="0"/>
    </xf>
    <xf numFmtId="164" fontId="17" fillId="0" borderId="25" xfId="0" applyNumberFormat="1" applyFont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horizontal="center"/>
      <protection locked="0"/>
    </xf>
    <xf numFmtId="164" fontId="2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NumberFormat="1" applyFont="1" applyFill="1" applyBorder="1" applyAlignment="1" applyProtection="1">
      <alignment horizontal="center" vertical="center"/>
      <protection locked="0"/>
    </xf>
    <xf numFmtId="164" fontId="21" fillId="5" borderId="25" xfId="0" applyNumberFormat="1" applyFont="1" applyFill="1" applyBorder="1" applyAlignment="1" applyProtection="1">
      <alignment horizontal="center" vertical="center"/>
      <protection locked="0"/>
    </xf>
    <xf numFmtId="0" fontId="21" fillId="5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Fill="1" applyBorder="1" applyAlignment="1" applyProtection="1">
      <alignment horizontal="center" vertical="center"/>
      <protection locked="0"/>
    </xf>
    <xf numFmtId="0" fontId="2" fillId="0" borderId="35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Border="1" applyAlignment="1" applyProtection="1">
      <alignment horizontal="center" vertical="center"/>
      <protection locked="0"/>
    </xf>
    <xf numFmtId="0" fontId="2" fillId="0" borderId="35" xfId="0" applyNumberFormat="1" applyFont="1" applyBorder="1" applyAlignment="1" applyProtection="1">
      <alignment horizontal="center" vertical="center"/>
      <protection locked="0"/>
    </xf>
    <xf numFmtId="164" fontId="21" fillId="5" borderId="27" xfId="0" applyNumberFormat="1" applyFont="1" applyFill="1" applyBorder="1" applyAlignment="1" applyProtection="1">
      <alignment horizontal="center" vertical="center"/>
      <protection locked="0"/>
    </xf>
    <xf numFmtId="0" fontId="21" fillId="5" borderId="24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center"/>
      <protection locked="0"/>
    </xf>
    <xf numFmtId="164" fontId="2" fillId="0" borderId="33" xfId="0" applyNumberFormat="1" applyFont="1" applyBorder="1" applyAlignment="1" applyProtection="1">
      <alignment horizontal="center" vertical="center"/>
      <protection locked="0"/>
    </xf>
    <xf numFmtId="0" fontId="2" fillId="0" borderId="28" xfId="0" applyNumberFormat="1" applyFont="1" applyBorder="1" applyAlignment="1" applyProtection="1">
      <alignment horizontal="center" vertical="center"/>
      <protection locked="0"/>
    </xf>
    <xf numFmtId="164" fontId="21" fillId="5" borderId="36" xfId="0" applyNumberFormat="1" applyFont="1" applyFill="1" applyBorder="1" applyAlignment="1" applyProtection="1">
      <alignment horizontal="center" vertical="center"/>
      <protection locked="0"/>
    </xf>
    <xf numFmtId="0" fontId="21" fillId="5" borderId="37" xfId="0" applyNumberFormat="1" applyFont="1" applyFill="1" applyBorder="1" applyAlignment="1" applyProtection="1">
      <alignment horizontal="center" vertical="center"/>
      <protection locked="0"/>
    </xf>
    <xf numFmtId="164" fontId="21" fillId="5" borderId="33" xfId="0" applyNumberFormat="1" applyFont="1" applyFill="1" applyBorder="1" applyAlignment="1" applyProtection="1">
      <alignment horizontal="center" vertical="center"/>
      <protection locked="0"/>
    </xf>
    <xf numFmtId="0" fontId="21" fillId="5" borderId="28" xfId="0" applyNumberFormat="1" applyFont="1" applyFill="1" applyBorder="1" applyAlignment="1" applyProtection="1">
      <alignment horizontal="center" vertical="center"/>
      <protection locked="0"/>
    </xf>
    <xf numFmtId="164" fontId="2" fillId="0" borderId="25" xfId="0" applyNumberFormat="1" applyFont="1" applyBorder="1" applyAlignment="1" applyProtection="1">
      <alignment horizontal="center" vertical="center"/>
      <protection locked="0"/>
    </xf>
    <xf numFmtId="0" fontId="2" fillId="0" borderId="22" xfId="0" applyNumberFormat="1" applyFont="1" applyBorder="1" applyAlignment="1" applyProtection="1">
      <alignment horizontal="center" vertical="center"/>
      <protection locked="0"/>
    </xf>
    <xf numFmtId="164" fontId="21" fillId="5" borderId="34" xfId="0" applyNumberFormat="1" applyFont="1" applyFill="1" applyBorder="1" applyAlignment="1" applyProtection="1">
      <alignment horizontal="center" vertical="center"/>
      <protection locked="0"/>
    </xf>
    <xf numFmtId="0" fontId="21" fillId="5" borderId="35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164" fontId="2" fillId="0" borderId="27" xfId="0" applyNumberFormat="1" applyFont="1" applyBorder="1" applyAlignment="1" applyProtection="1">
      <alignment horizontal="center" vertical="center"/>
      <protection locked="0"/>
    </xf>
    <xf numFmtId="0" fontId="2" fillId="0" borderId="24" xfId="0" applyNumberFormat="1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164" fontId="2" fillId="0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1" fontId="4" fillId="0" borderId="38" xfId="0" applyNumberFormat="1" applyFont="1" applyBorder="1" applyAlignment="1">
      <alignment horizontal="center" vertical="top"/>
    </xf>
    <xf numFmtId="0" fontId="2" fillId="0" borderId="3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2" fontId="22" fillId="6" borderId="33" xfId="0" applyNumberFormat="1" applyFont="1" applyFill="1" applyBorder="1" applyAlignment="1" applyProtection="1">
      <alignment horizontal="center" vertical="center"/>
      <protection locked="0"/>
    </xf>
    <xf numFmtId="1" fontId="22" fillId="6" borderId="39" xfId="0" applyNumberFormat="1" applyFont="1" applyFill="1" applyBorder="1" applyAlignment="1" applyProtection="1">
      <alignment horizontal="center" vertical="center"/>
      <protection locked="0"/>
    </xf>
    <xf numFmtId="2" fontId="22" fillId="6" borderId="39" xfId="0" applyNumberFormat="1" applyFont="1" applyFill="1" applyBorder="1" applyAlignment="1" applyProtection="1">
      <alignment horizontal="center" vertical="center"/>
      <protection locked="0"/>
    </xf>
    <xf numFmtId="0" fontId="22" fillId="6" borderId="40" xfId="0" applyFont="1" applyFill="1" applyBorder="1" applyAlignment="1" applyProtection="1">
      <alignment horizontal="center" vertical="center"/>
      <protection locked="0"/>
    </xf>
    <xf numFmtId="0" fontId="17" fillId="6" borderId="41" xfId="0" applyFont="1" applyFill="1" applyBorder="1" applyAlignment="1" applyProtection="1">
      <alignment horizontal="left" vertical="center" wrapText="1"/>
    </xf>
    <xf numFmtId="0" fontId="2" fillId="0" borderId="42" xfId="0" applyFont="1" applyBorder="1" applyAlignment="1">
      <alignment horizontal="center"/>
    </xf>
    <xf numFmtId="0" fontId="16" fillId="0" borderId="43" xfId="0" applyFont="1" applyBorder="1" applyAlignment="1" applyProtection="1">
      <alignment horizontal="center"/>
      <protection locked="0"/>
    </xf>
    <xf numFmtId="0" fontId="2" fillId="0" borderId="44" xfId="0" applyFont="1" applyBorder="1" applyAlignment="1" applyProtection="1">
      <alignment horizontal="left"/>
      <protection locked="0"/>
    </xf>
    <xf numFmtId="164" fontId="2" fillId="0" borderId="42" xfId="0" applyNumberFormat="1" applyFont="1" applyBorder="1" applyAlignment="1" applyProtection="1">
      <alignment horizontal="center"/>
      <protection locked="0"/>
    </xf>
    <xf numFmtId="0" fontId="2" fillId="0" borderId="43" xfId="0" applyFont="1" applyBorder="1" applyAlignment="1" applyProtection="1">
      <alignment horizontal="center"/>
      <protection locked="0"/>
    </xf>
    <xf numFmtId="0" fontId="2" fillId="0" borderId="45" xfId="0" applyFont="1" applyBorder="1" applyAlignment="1">
      <alignment horizontal="center"/>
    </xf>
    <xf numFmtId="0" fontId="16" fillId="0" borderId="46" xfId="0" applyFont="1" applyBorder="1" applyAlignment="1" applyProtection="1">
      <alignment horizontal="center"/>
      <protection locked="0"/>
    </xf>
    <xf numFmtId="0" fontId="2" fillId="0" borderId="47" xfId="0" applyFont="1" applyBorder="1" applyAlignment="1" applyProtection="1">
      <alignment horizontal="left"/>
      <protection locked="0"/>
    </xf>
    <xf numFmtId="164" fontId="21" fillId="5" borderId="45" xfId="0" applyNumberFormat="1" applyFont="1" applyFill="1" applyBorder="1" applyAlignment="1" applyProtection="1">
      <alignment horizontal="center"/>
      <protection locked="0"/>
    </xf>
    <xf numFmtId="0" fontId="21" fillId="5" borderId="46" xfId="0" applyFont="1" applyFill="1" applyBorder="1" applyAlignment="1" applyProtection="1">
      <alignment horizontal="center"/>
      <protection locked="0"/>
    </xf>
    <xf numFmtId="0" fontId="2" fillId="0" borderId="34" xfId="0" applyFont="1" applyBorder="1" applyAlignment="1">
      <alignment horizontal="center"/>
    </xf>
    <xf numFmtId="0" fontId="16" fillId="0" borderId="35" xfId="0" applyFont="1" applyBorder="1" applyAlignment="1" applyProtection="1">
      <alignment horizontal="center"/>
      <protection locked="0"/>
    </xf>
    <xf numFmtId="0" fontId="2" fillId="0" borderId="48" xfId="0" applyFont="1" applyBorder="1" applyAlignment="1" applyProtection="1">
      <alignment horizontal="left"/>
      <protection locked="0"/>
    </xf>
    <xf numFmtId="164" fontId="2" fillId="0" borderId="49" xfId="0" applyNumberFormat="1" applyFont="1" applyBorder="1" applyAlignment="1" applyProtection="1">
      <alignment horizontal="center"/>
      <protection locked="0"/>
    </xf>
    <xf numFmtId="0" fontId="2" fillId="0" borderId="35" xfId="0" applyFont="1" applyBorder="1" applyAlignment="1" applyProtection="1">
      <alignment horizontal="center"/>
      <protection locked="0"/>
    </xf>
    <xf numFmtId="164" fontId="2" fillId="0" borderId="50" xfId="0" applyNumberFormat="1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  <xf numFmtId="164" fontId="21" fillId="5" borderId="34" xfId="0" applyNumberFormat="1" applyFont="1" applyFill="1" applyBorder="1" applyAlignment="1" applyProtection="1">
      <alignment horizontal="center"/>
      <protection locked="0"/>
    </xf>
    <xf numFmtId="0" fontId="21" fillId="5" borderId="35" xfId="0" applyFont="1" applyFill="1" applyBorder="1" applyAlignment="1" applyProtection="1">
      <alignment horizontal="center"/>
      <protection locked="0"/>
    </xf>
    <xf numFmtId="0" fontId="2" fillId="0" borderId="51" xfId="0" applyFont="1" applyFill="1" applyBorder="1" applyAlignment="1">
      <alignment horizontal="center"/>
    </xf>
    <xf numFmtId="0" fontId="29" fillId="0" borderId="0" xfId="0" applyFont="1" applyProtection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" fontId="32" fillId="0" borderId="0" xfId="0" applyNumberFormat="1" applyFont="1"/>
    <xf numFmtId="0" fontId="32" fillId="0" borderId="0" xfId="0" applyFont="1"/>
    <xf numFmtId="0" fontId="20" fillId="0" borderId="0" xfId="0" applyFont="1" applyBorder="1" applyAlignment="1"/>
    <xf numFmtId="0" fontId="20" fillId="0" borderId="0" xfId="0" applyFont="1" applyAlignment="1"/>
    <xf numFmtId="164" fontId="17" fillId="0" borderId="52" xfId="0" applyNumberFormat="1" applyFont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164" fontId="21" fillId="5" borderId="53" xfId="0" applyNumberFormat="1" applyFont="1" applyFill="1" applyBorder="1" applyAlignment="1" applyProtection="1">
      <alignment horizontal="center"/>
      <protection hidden="1"/>
    </xf>
    <xf numFmtId="0" fontId="21" fillId="5" borderId="30" xfId="0" applyFont="1" applyFill="1" applyBorder="1" applyAlignment="1" applyProtection="1">
      <alignment horizontal="center"/>
      <protection hidden="1"/>
    </xf>
    <xf numFmtId="0" fontId="17" fillId="0" borderId="20" xfId="0" applyFont="1" applyFill="1" applyBorder="1" applyAlignment="1" applyProtection="1">
      <alignment horizontal="center"/>
      <protection hidden="1"/>
    </xf>
    <xf numFmtId="164" fontId="17" fillId="0" borderId="54" xfId="0" applyNumberFormat="1" applyFont="1" applyBorder="1" applyAlignment="1" applyProtection="1">
      <alignment horizontal="center"/>
      <protection hidden="1"/>
    </xf>
    <xf numFmtId="0" fontId="17" fillId="0" borderId="44" xfId="0" applyFont="1" applyFill="1" applyBorder="1" applyAlignment="1" applyProtection="1">
      <alignment horizontal="center"/>
      <protection hidden="1"/>
    </xf>
    <xf numFmtId="164" fontId="21" fillId="5" borderId="55" xfId="0" applyNumberFormat="1" applyFont="1" applyFill="1" applyBorder="1" applyAlignment="1" applyProtection="1">
      <alignment horizontal="center"/>
      <protection hidden="1"/>
    </xf>
    <xf numFmtId="0" fontId="21" fillId="5" borderId="47" xfId="0" applyFont="1" applyFill="1" applyBorder="1" applyAlignment="1" applyProtection="1">
      <alignment horizontal="center"/>
      <protection hidden="1"/>
    </xf>
    <xf numFmtId="164" fontId="17" fillId="0" borderId="56" xfId="0" applyNumberFormat="1" applyFont="1" applyBorder="1" applyAlignment="1" applyProtection="1">
      <alignment horizontal="center"/>
      <protection hidden="1"/>
    </xf>
    <xf numFmtId="0" fontId="17" fillId="0" borderId="48" xfId="0" applyFont="1" applyFill="1" applyBorder="1" applyAlignment="1" applyProtection="1">
      <alignment horizontal="center"/>
      <protection hidden="1"/>
    </xf>
    <xf numFmtId="164" fontId="21" fillId="5" borderId="57" xfId="0" applyNumberFormat="1" applyFont="1" applyFill="1" applyBorder="1" applyAlignment="1" applyProtection="1">
      <alignment horizontal="center"/>
      <protection hidden="1"/>
    </xf>
    <xf numFmtId="0" fontId="21" fillId="5" borderId="21" xfId="0" applyFont="1" applyFill="1" applyBorder="1" applyAlignment="1" applyProtection="1">
      <alignment horizontal="center"/>
      <protection hidden="1"/>
    </xf>
    <xf numFmtId="164" fontId="21" fillId="5" borderId="52" xfId="0" applyNumberFormat="1" applyFont="1" applyFill="1" applyBorder="1" applyAlignment="1" applyProtection="1">
      <alignment horizontal="center"/>
      <protection hidden="1"/>
    </xf>
    <xf numFmtId="0" fontId="21" fillId="5" borderId="18" xfId="0" applyNumberFormat="1" applyFont="1" applyFill="1" applyBorder="1" applyAlignment="1" applyProtection="1">
      <alignment horizontal="center"/>
      <protection hidden="1"/>
    </xf>
    <xf numFmtId="164" fontId="16" fillId="0" borderId="58" xfId="0" applyNumberFormat="1" applyFont="1" applyBorder="1" applyAlignment="1" applyProtection="1">
      <alignment horizontal="center"/>
      <protection hidden="1"/>
    </xf>
    <xf numFmtId="0" fontId="2" fillId="0" borderId="18" xfId="0" applyFont="1" applyFill="1" applyBorder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3" fillId="0" borderId="0" xfId="0" applyNumberFormat="1" applyFont="1" applyAlignment="1" applyProtection="1">
      <alignment horizontal="center"/>
      <protection hidden="1"/>
    </xf>
    <xf numFmtId="0" fontId="16" fillId="0" borderId="33" xfId="0" applyFont="1" applyBorder="1" applyAlignment="1" applyProtection="1">
      <alignment horizontal="center"/>
      <protection hidden="1"/>
    </xf>
    <xf numFmtId="0" fontId="22" fillId="0" borderId="59" xfId="0" applyFont="1" applyBorder="1" applyAlignment="1" applyProtection="1">
      <alignment horizontal="left"/>
      <protection hidden="1"/>
    </xf>
    <xf numFmtId="164" fontId="16" fillId="0" borderId="59" xfId="0" applyNumberFormat="1" applyFont="1" applyBorder="1" applyAlignment="1" applyProtection="1">
      <alignment horizontal="center"/>
      <protection hidden="1"/>
    </xf>
    <xf numFmtId="164" fontId="17" fillId="0" borderId="53" xfId="0" applyNumberFormat="1" applyFont="1" applyBorder="1" applyAlignment="1" applyProtection="1">
      <alignment horizontal="center"/>
      <protection hidden="1"/>
    </xf>
    <xf numFmtId="0" fontId="17" fillId="0" borderId="30" xfId="0" applyNumberFormat="1" applyFont="1" applyFill="1" applyBorder="1" applyAlignment="1" applyProtection="1">
      <alignment horizontal="center"/>
      <protection hidden="1"/>
    </xf>
    <xf numFmtId="0" fontId="2" fillId="0" borderId="19" xfId="0" applyFont="1" applyFill="1" applyBorder="1" applyAlignment="1" applyProtection="1">
      <alignment horizontal="center"/>
      <protection hidden="1"/>
    </xf>
    <xf numFmtId="0" fontId="16" fillId="0" borderId="39" xfId="0" applyFont="1" applyBorder="1" applyAlignment="1" applyProtection="1">
      <alignment horizontal="center"/>
      <protection hidden="1"/>
    </xf>
    <xf numFmtId="0" fontId="22" fillId="0" borderId="60" xfId="0" applyFont="1" applyBorder="1" applyAlignment="1" applyProtection="1">
      <alignment horizontal="left"/>
      <protection hidden="1"/>
    </xf>
    <xf numFmtId="164" fontId="16" fillId="0" borderId="60" xfId="0" applyNumberFormat="1" applyFont="1" applyBorder="1" applyAlignment="1" applyProtection="1">
      <alignment horizontal="center"/>
      <protection hidden="1"/>
    </xf>
    <xf numFmtId="0" fontId="21" fillId="5" borderId="20" xfId="0" applyNumberFormat="1" applyFont="1" applyFill="1" applyBorder="1" applyAlignment="1" applyProtection="1">
      <alignment horizontal="center"/>
      <protection hidden="1"/>
    </xf>
    <xf numFmtId="0" fontId="22" fillId="0" borderId="52" xfId="0" applyFont="1" applyBorder="1" applyAlignment="1" applyProtection="1">
      <alignment horizontal="left"/>
      <protection hidden="1"/>
    </xf>
    <xf numFmtId="164" fontId="17" fillId="0" borderId="61" xfId="0" applyNumberFormat="1" applyFont="1" applyBorder="1" applyAlignment="1" applyProtection="1">
      <alignment horizontal="center"/>
      <protection hidden="1"/>
    </xf>
    <xf numFmtId="0" fontId="17" fillId="0" borderId="51" xfId="0" applyNumberFormat="1" applyFont="1" applyFill="1" applyBorder="1" applyAlignment="1" applyProtection="1">
      <alignment horizontal="center"/>
      <protection hidden="1"/>
    </xf>
    <xf numFmtId="0" fontId="2" fillId="0" borderId="51" xfId="0" applyFont="1" applyFill="1" applyBorder="1" applyAlignment="1" applyProtection="1">
      <alignment horizontal="center"/>
      <protection hidden="1"/>
    </xf>
    <xf numFmtId="0" fontId="16" fillId="0" borderId="50" xfId="0" applyFont="1" applyBorder="1" applyAlignment="1" applyProtection="1">
      <alignment horizontal="center"/>
      <protection hidden="1"/>
    </xf>
    <xf numFmtId="0" fontId="22" fillId="0" borderId="61" xfId="0" applyFont="1" applyBorder="1" applyAlignment="1" applyProtection="1">
      <alignment horizontal="left"/>
      <protection hidden="1"/>
    </xf>
    <xf numFmtId="164" fontId="16" fillId="0" borderId="61" xfId="0" applyNumberFormat="1" applyFont="1" applyBorder="1" applyAlignment="1" applyProtection="1">
      <alignment horizontal="center"/>
      <protection hidden="1"/>
    </xf>
    <xf numFmtId="164" fontId="21" fillId="5" borderId="56" xfId="0" applyNumberFormat="1" applyFont="1" applyFill="1" applyBorder="1" applyAlignment="1" applyProtection="1">
      <alignment horizontal="center"/>
      <protection hidden="1"/>
    </xf>
    <xf numFmtId="0" fontId="21" fillId="5" borderId="48" xfId="0" applyNumberFormat="1" applyFont="1" applyFill="1" applyBorder="1" applyAlignment="1" applyProtection="1">
      <alignment horizontal="center"/>
      <protection hidden="1"/>
    </xf>
    <xf numFmtId="164" fontId="17" fillId="0" borderId="57" xfId="0" applyNumberFormat="1" applyFont="1" applyBorder="1" applyAlignment="1" applyProtection="1">
      <alignment horizontal="center"/>
      <protection hidden="1"/>
    </xf>
    <xf numFmtId="0" fontId="17" fillId="0" borderId="21" xfId="0" applyNumberFormat="1" applyFont="1" applyFill="1" applyBorder="1" applyAlignment="1" applyProtection="1">
      <alignment horizontal="center"/>
      <protection hidden="1"/>
    </xf>
    <xf numFmtId="164" fontId="16" fillId="0" borderId="27" xfId="0" applyNumberFormat="1" applyFont="1" applyBorder="1" applyAlignment="1" applyProtection="1">
      <alignment horizontal="center"/>
      <protection hidden="1"/>
    </xf>
    <xf numFmtId="0" fontId="2" fillId="0" borderId="21" xfId="0" applyFont="1" applyFill="1" applyBorder="1" applyAlignment="1" applyProtection="1">
      <alignment horizontal="center"/>
      <protection hidden="1"/>
    </xf>
    <xf numFmtId="0" fontId="16" fillId="0" borderId="27" xfId="0" applyFont="1" applyBorder="1" applyAlignment="1" applyProtection="1">
      <alignment horizontal="center"/>
      <protection hidden="1"/>
    </xf>
    <xf numFmtId="0" fontId="22" fillId="0" borderId="57" xfId="0" applyFont="1" applyBorder="1" applyAlignment="1" applyProtection="1">
      <alignment horizontal="left"/>
      <protection hidden="1"/>
    </xf>
    <xf numFmtId="164" fontId="16" fillId="0" borderId="57" xfId="0" applyNumberFormat="1" applyFont="1" applyBorder="1" applyAlignment="1" applyProtection="1">
      <alignment horizontal="center"/>
      <protection hidden="1"/>
    </xf>
    <xf numFmtId="1" fontId="2" fillId="3" borderId="7" xfId="0" applyNumberFormat="1" applyFont="1" applyFill="1" applyBorder="1" applyAlignment="1" applyProtection="1">
      <alignment horizontal="center" vertical="center"/>
      <protection hidden="1"/>
    </xf>
    <xf numFmtId="2" fontId="5" fillId="0" borderId="62" xfId="0" applyNumberFormat="1" applyFont="1" applyFill="1" applyBorder="1" applyAlignment="1" applyProtection="1">
      <alignment horizontal="center" vertical="center"/>
      <protection hidden="1"/>
    </xf>
    <xf numFmtId="1" fontId="2" fillId="3" borderId="63" xfId="0" applyNumberFormat="1" applyFont="1" applyFill="1" applyBorder="1" applyAlignment="1" applyProtection="1">
      <alignment horizontal="center" vertical="center"/>
      <protection hidden="1"/>
    </xf>
    <xf numFmtId="2" fontId="6" fillId="0" borderId="64" xfId="0" applyNumberFormat="1" applyFont="1" applyFill="1" applyBorder="1" applyAlignment="1" applyProtection="1">
      <alignment horizontal="center" vertical="center"/>
      <protection hidden="1"/>
    </xf>
    <xf numFmtId="1" fontId="2" fillId="3" borderId="26" xfId="0" applyNumberFormat="1" applyFont="1" applyFill="1" applyBorder="1" applyAlignment="1" applyProtection="1">
      <alignment horizontal="center" vertical="center"/>
      <protection hidden="1"/>
    </xf>
    <xf numFmtId="2" fontId="5" fillId="0" borderId="65" xfId="0" applyNumberFormat="1" applyFont="1" applyFill="1" applyBorder="1" applyAlignment="1" applyProtection="1">
      <alignment horizontal="center" vertical="center"/>
      <protection hidden="1"/>
    </xf>
    <xf numFmtId="1" fontId="2" fillId="3" borderId="27" xfId="0" applyNumberFormat="1" applyFont="1" applyFill="1" applyBorder="1" applyAlignment="1" applyProtection="1">
      <alignment horizontal="center" vertical="center"/>
      <protection hidden="1"/>
    </xf>
    <xf numFmtId="2" fontId="6" fillId="0" borderId="66" xfId="0" applyNumberFormat="1" applyFont="1" applyFill="1" applyBorder="1" applyAlignment="1" applyProtection="1">
      <alignment horizontal="center" vertical="center"/>
      <protection hidden="1"/>
    </xf>
    <xf numFmtId="1" fontId="2" fillId="3" borderId="67" xfId="0" applyNumberFormat="1" applyFont="1" applyFill="1" applyBorder="1" applyAlignment="1" applyProtection="1">
      <alignment horizontal="center" vertical="center"/>
      <protection hidden="1"/>
    </xf>
    <xf numFmtId="2" fontId="10" fillId="0" borderId="68" xfId="0" applyNumberFormat="1" applyFont="1" applyFill="1" applyBorder="1" applyAlignment="1" applyProtection="1">
      <alignment horizontal="center" vertical="center"/>
      <protection hidden="1"/>
    </xf>
    <xf numFmtId="1" fontId="2" fillId="3" borderId="69" xfId="0" applyNumberFormat="1" applyFont="1" applyFill="1" applyBorder="1" applyAlignment="1" applyProtection="1">
      <alignment horizontal="center" vertical="center"/>
      <protection hidden="1"/>
    </xf>
    <xf numFmtId="2" fontId="13" fillId="0" borderId="70" xfId="0" applyNumberFormat="1" applyFont="1" applyFill="1" applyBorder="1" applyAlignment="1" applyProtection="1">
      <alignment horizontal="center" vertical="center"/>
      <protection hidden="1"/>
    </xf>
    <xf numFmtId="1" fontId="2" fillId="3" borderId="71" xfId="0" applyNumberFormat="1" applyFont="1" applyFill="1" applyBorder="1" applyAlignment="1" applyProtection="1">
      <alignment horizontal="center" vertical="center"/>
      <protection hidden="1"/>
    </xf>
    <xf numFmtId="2" fontId="10" fillId="0" borderId="72" xfId="0" applyNumberFormat="1" applyFont="1" applyFill="1" applyBorder="1" applyAlignment="1" applyProtection="1">
      <alignment horizontal="center" vertical="center"/>
      <protection hidden="1"/>
    </xf>
    <xf numFmtId="1" fontId="2" fillId="3" borderId="73" xfId="0" applyNumberFormat="1" applyFont="1" applyFill="1" applyBorder="1" applyAlignment="1" applyProtection="1">
      <alignment horizontal="center" vertical="center"/>
      <protection hidden="1"/>
    </xf>
    <xf numFmtId="2" fontId="10" fillId="0" borderId="74" xfId="0" applyNumberFormat="1" applyFont="1" applyFill="1" applyBorder="1" applyAlignment="1" applyProtection="1">
      <alignment horizontal="center" vertical="center"/>
      <protection hidden="1"/>
    </xf>
    <xf numFmtId="2" fontId="13" fillId="0" borderId="75" xfId="0" applyNumberFormat="1" applyFont="1" applyFill="1" applyBorder="1" applyAlignment="1" applyProtection="1">
      <alignment horizontal="center" vertical="center"/>
      <protection hidden="1"/>
    </xf>
    <xf numFmtId="2" fontId="10" fillId="0" borderId="14" xfId="0" applyNumberFormat="1" applyFont="1" applyFill="1" applyBorder="1" applyAlignment="1" applyProtection="1">
      <alignment horizontal="center" vertical="center"/>
      <protection hidden="1"/>
    </xf>
    <xf numFmtId="2" fontId="10" fillId="0" borderId="76" xfId="0" applyNumberFormat="1" applyFont="1" applyFill="1" applyBorder="1" applyAlignment="1" applyProtection="1">
      <alignment horizontal="center" vertical="center"/>
      <protection hidden="1"/>
    </xf>
    <xf numFmtId="0" fontId="17" fillId="0" borderId="28" xfId="0" applyNumberFormat="1" applyFont="1" applyFill="1" applyBorder="1" applyAlignment="1" applyProtection="1">
      <alignment horizontal="center" vertical="center"/>
      <protection hidden="1"/>
    </xf>
    <xf numFmtId="2" fontId="28" fillId="0" borderId="7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/>
      <protection hidden="1"/>
    </xf>
    <xf numFmtId="164" fontId="21" fillId="5" borderId="37" xfId="0" applyNumberFormat="1" applyFont="1" applyFill="1" applyBorder="1" applyAlignment="1" applyProtection="1">
      <alignment horizontal="center" vertical="center"/>
      <protection hidden="1"/>
    </xf>
    <xf numFmtId="0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44" xfId="0" applyNumberFormat="1" applyFont="1" applyFill="1" applyBorder="1" applyAlignment="1" applyProtection="1">
      <alignment horizontal="center" vertical="top"/>
      <protection hidden="1"/>
    </xf>
    <xf numFmtId="164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28" fillId="0" borderId="4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 wrapText="1"/>
      <protection hidden="1"/>
    </xf>
    <xf numFmtId="164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78" xfId="0" applyNumberFormat="1" applyFont="1" applyFill="1" applyBorder="1" applyAlignment="1" applyProtection="1">
      <alignment horizontal="center" vertical="top"/>
      <protection hidden="1"/>
    </xf>
    <xf numFmtId="164" fontId="21" fillId="5" borderId="24" xfId="0" applyNumberFormat="1" applyFont="1" applyFill="1" applyBorder="1" applyAlignment="1" applyProtection="1">
      <alignment horizontal="center" vertical="center"/>
      <protection hidden="1"/>
    </xf>
    <xf numFmtId="0" fontId="21" fillId="5" borderId="24" xfId="0" applyNumberFormat="1" applyFont="1" applyFill="1" applyBorder="1" applyAlignment="1" applyProtection="1">
      <alignment horizontal="center" vertical="center"/>
      <protection hidden="1"/>
    </xf>
    <xf numFmtId="164" fontId="28" fillId="0" borderId="6" xfId="0" applyNumberFormat="1" applyFont="1" applyFill="1" applyBorder="1" applyAlignment="1" applyProtection="1">
      <alignment horizontal="center" vertical="top"/>
      <protection hidden="1"/>
    </xf>
    <xf numFmtId="2" fontId="0" fillId="0" borderId="0" xfId="0" applyNumberFormat="1" applyProtection="1">
      <protection hidden="1"/>
    </xf>
    <xf numFmtId="165" fontId="0" fillId="0" borderId="0" xfId="0" applyNumberFormat="1" applyProtection="1"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164" fontId="17" fillId="0" borderId="46" xfId="0" applyNumberFormat="1" applyFont="1" applyFill="1" applyBorder="1" applyAlignment="1" applyProtection="1">
      <alignment horizontal="center" vertical="center"/>
      <protection hidden="1"/>
    </xf>
    <xf numFmtId="0" fontId="21" fillId="5" borderId="37" xfId="0" applyNumberFormat="1" applyFont="1" applyFill="1" applyBorder="1" applyAlignment="1" applyProtection="1">
      <alignment horizontal="center" vertical="center"/>
      <protection hidden="1"/>
    </xf>
    <xf numFmtId="164" fontId="17" fillId="0" borderId="43" xfId="0" applyNumberFormat="1" applyFont="1" applyFill="1" applyBorder="1" applyAlignment="1" applyProtection="1">
      <alignment horizontal="center" vertical="center"/>
      <protection hidden="1"/>
    </xf>
    <xf numFmtId="0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164" fontId="29" fillId="0" borderId="0" xfId="0" applyNumberFormat="1" applyFont="1" applyAlignment="1" applyProtection="1">
      <alignment horizontal="center"/>
      <protection hidden="1"/>
    </xf>
    <xf numFmtId="164" fontId="21" fillId="5" borderId="28" xfId="0" applyNumberFormat="1" applyFont="1" applyFill="1" applyBorder="1" applyAlignment="1" applyProtection="1">
      <alignment horizontal="center" vertical="center"/>
      <protection hidden="1"/>
    </xf>
    <xf numFmtId="0" fontId="21" fillId="5" borderId="28" xfId="0" applyNumberFormat="1" applyFont="1" applyFill="1" applyBorder="1" applyAlignment="1" applyProtection="1">
      <alignment horizontal="center" vertical="center"/>
      <protection hidden="1"/>
    </xf>
    <xf numFmtId="2" fontId="16" fillId="0" borderId="77" xfId="0" applyNumberFormat="1" applyFont="1" applyFill="1" applyBorder="1" applyAlignment="1" applyProtection="1">
      <alignment horizontal="center"/>
      <protection hidden="1"/>
    </xf>
    <xf numFmtId="165" fontId="17" fillId="0" borderId="5" xfId="0" applyNumberFormat="1" applyFont="1" applyFill="1" applyBorder="1" applyAlignment="1" applyProtection="1">
      <alignment horizontal="center"/>
      <protection hidden="1"/>
    </xf>
    <xf numFmtId="164" fontId="17" fillId="0" borderId="37" xfId="0" applyNumberFormat="1" applyFont="1" applyFill="1" applyBorder="1" applyAlignment="1" applyProtection="1">
      <alignment horizontal="center" vertical="center"/>
      <protection hidden="1"/>
    </xf>
    <xf numFmtId="0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6" fillId="0" borderId="78" xfId="0" applyNumberFormat="1" applyFont="1" applyFill="1" applyBorder="1" applyAlignment="1" applyProtection="1">
      <alignment horizontal="center" vertical="top"/>
      <protection hidden="1"/>
    </xf>
    <xf numFmtId="165" fontId="17" fillId="0" borderId="79" xfId="0" applyNumberFormat="1" applyFont="1" applyFill="1" applyBorder="1" applyAlignment="1" applyProtection="1">
      <alignment horizontal="center" vertical="top"/>
      <protection hidden="1"/>
    </xf>
    <xf numFmtId="164" fontId="21" fillId="5" borderId="35" xfId="0" applyNumberFormat="1" applyFont="1" applyFill="1" applyBorder="1" applyAlignment="1" applyProtection="1">
      <alignment horizontal="center" vertical="center"/>
      <protection hidden="1"/>
    </xf>
    <xf numFmtId="0" fontId="21" fillId="5" borderId="23" xfId="0" applyNumberFormat="1" applyFont="1" applyFill="1" applyBorder="1" applyAlignment="1" applyProtection="1">
      <alignment horizontal="center" vertical="center"/>
      <protection hidden="1"/>
    </xf>
    <xf numFmtId="2" fontId="16" fillId="0" borderId="44" xfId="0" applyNumberFormat="1" applyFont="1" applyFill="1" applyBorder="1" applyAlignment="1" applyProtection="1">
      <alignment horizontal="center"/>
      <protection hidden="1"/>
    </xf>
    <xf numFmtId="165" fontId="17" fillId="0" borderId="80" xfId="0" applyNumberFormat="1" applyFont="1" applyFill="1" applyBorder="1" applyAlignment="1" applyProtection="1">
      <alignment horizontal="center"/>
      <protection hidden="1"/>
    </xf>
    <xf numFmtId="164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7" fillId="0" borderId="24" xfId="0" applyNumberFormat="1" applyFont="1" applyFill="1" applyBorder="1" applyAlignment="1" applyProtection="1">
      <alignment horizontal="center" vertical="center"/>
      <protection hidden="1"/>
    </xf>
    <xf numFmtId="0" fontId="17" fillId="0" borderId="24" xfId="0" applyNumberFormat="1" applyFont="1" applyFill="1" applyBorder="1" applyAlignment="1" applyProtection="1">
      <alignment horizontal="center" vertical="center"/>
      <protection hidden="1"/>
    </xf>
    <xf numFmtId="164" fontId="16" fillId="0" borderId="6" xfId="0" applyNumberFormat="1" applyFont="1" applyFill="1" applyBorder="1" applyAlignment="1" applyProtection="1">
      <alignment horizontal="center" vertical="top"/>
      <protection hidden="1"/>
    </xf>
    <xf numFmtId="165" fontId="17" fillId="0" borderId="81" xfId="0" applyNumberFormat="1" applyFont="1" applyFill="1" applyBorder="1" applyAlignment="1" applyProtection="1">
      <alignment horizontal="center" vertical="top"/>
      <protection hidden="1"/>
    </xf>
    <xf numFmtId="2" fontId="19" fillId="0" borderId="0" xfId="0" applyNumberFormat="1" applyFont="1" applyProtection="1">
      <protection hidden="1"/>
    </xf>
    <xf numFmtId="164" fontId="21" fillId="5" borderId="23" xfId="0" applyNumberFormat="1" applyFont="1" applyFill="1" applyBorder="1" applyAlignment="1" applyProtection="1">
      <alignment horizontal="center" vertical="center"/>
      <protection hidden="1"/>
    </xf>
    <xf numFmtId="164" fontId="21" fillId="5" borderId="46" xfId="0" applyNumberFormat="1" applyFont="1" applyFill="1" applyBorder="1" applyAlignment="1" applyProtection="1">
      <alignment horizontal="center" vertical="center"/>
      <protection hidden="1"/>
    </xf>
    <xf numFmtId="164" fontId="21" fillId="5" borderId="43" xfId="0" applyNumberFormat="1" applyFont="1" applyFill="1" applyBorder="1" applyAlignment="1" applyProtection="1">
      <alignment horizontal="center" vertical="center"/>
      <protection hidden="1"/>
    </xf>
    <xf numFmtId="2" fontId="5" fillId="0" borderId="82" xfId="0" applyNumberFormat="1" applyFont="1" applyFill="1" applyBorder="1" applyAlignment="1" applyProtection="1">
      <alignment horizontal="center" vertical="center"/>
      <protection hidden="1"/>
    </xf>
    <xf numFmtId="1" fontId="17" fillId="4" borderId="28" xfId="0" applyNumberFormat="1" applyFont="1" applyFill="1" applyBorder="1" applyAlignment="1" applyProtection="1">
      <alignment horizontal="center" vertical="center"/>
      <protection hidden="1"/>
    </xf>
    <xf numFmtId="2" fontId="10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84" xfId="0" applyNumberFormat="1" applyFont="1" applyFill="1" applyBorder="1" applyAlignment="1" applyProtection="1">
      <alignment horizontal="center" vertical="center"/>
      <protection hidden="1"/>
    </xf>
    <xf numFmtId="1" fontId="17" fillId="4" borderId="85" xfId="0" applyNumberFormat="1" applyFont="1" applyFill="1" applyBorder="1" applyAlignment="1" applyProtection="1">
      <alignment horizontal="center" vertical="center"/>
      <protection hidden="1"/>
    </xf>
    <xf numFmtId="2" fontId="13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5" fillId="0" borderId="86" xfId="0" applyNumberFormat="1" applyFont="1" applyFill="1" applyBorder="1" applyAlignment="1" applyProtection="1">
      <alignment horizontal="center" vertical="center"/>
      <protection hidden="1"/>
    </xf>
    <xf numFmtId="1" fontId="17" fillId="4" borderId="23" xfId="0" applyNumberFormat="1" applyFont="1" applyFill="1" applyBorder="1" applyAlignment="1" applyProtection="1">
      <alignment horizontal="center" vertical="center"/>
      <protection hidden="1"/>
    </xf>
    <xf numFmtId="164" fontId="17" fillId="0" borderId="85" xfId="0" applyNumberFormat="1" applyFont="1" applyFill="1" applyBorder="1" applyAlignment="1" applyProtection="1">
      <alignment horizontal="center" vertical="center"/>
      <protection hidden="1"/>
    </xf>
    <xf numFmtId="2" fontId="10" fillId="0" borderId="87" xfId="0" applyNumberFormat="1" applyFont="1" applyFill="1" applyBorder="1" applyAlignment="1" applyProtection="1">
      <alignment horizontal="center" vertical="center"/>
      <protection hidden="1"/>
    </xf>
    <xf numFmtId="1" fontId="17" fillId="4" borderId="24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2" fontId="23" fillId="0" borderId="0" xfId="0" applyNumberFormat="1" applyFont="1" applyAlignment="1" applyProtection="1">
      <alignment horizontal="center"/>
      <protection hidden="1"/>
    </xf>
    <xf numFmtId="2" fontId="23" fillId="0" borderId="0" xfId="0" applyNumberFormat="1" applyFont="1" applyProtection="1">
      <protection hidden="1"/>
    </xf>
    <xf numFmtId="164" fontId="23" fillId="0" borderId="0" xfId="0" applyNumberFormat="1" applyFont="1" applyProtection="1">
      <protection hidden="1"/>
    </xf>
    <xf numFmtId="0" fontId="23" fillId="0" borderId="0" xfId="0" applyFont="1" applyBorder="1" applyAlignment="1" applyProtection="1">
      <alignment horizontal="center"/>
      <protection hidden="1"/>
    </xf>
    <xf numFmtId="0" fontId="23" fillId="0" borderId="0" xfId="0" applyFont="1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2" fontId="23" fillId="0" borderId="0" xfId="0" applyNumberFormat="1" applyFont="1" applyAlignment="1" applyProtection="1">
      <alignment horizontal="left"/>
      <protection hidden="1"/>
    </xf>
    <xf numFmtId="1" fontId="22" fillId="6" borderId="27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33" fillId="0" borderId="0" xfId="0" applyFont="1" applyAlignment="1" applyProtection="1">
      <alignment horizontal="center"/>
    </xf>
    <xf numFmtId="0" fontId="33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/>
    </xf>
    <xf numFmtId="0" fontId="34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 vertical="top"/>
    </xf>
    <xf numFmtId="0" fontId="33" fillId="0" borderId="0" xfId="0" applyFont="1" applyProtection="1"/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52" xfId="0" applyFont="1" applyBorder="1" applyAlignment="1" applyProtection="1">
      <alignment horizontal="center"/>
      <protection locked="0"/>
    </xf>
    <xf numFmtId="0" fontId="21" fillId="5" borderId="52" xfId="0" applyFont="1" applyFill="1" applyBorder="1" applyAlignment="1" applyProtection="1">
      <alignment horizontal="center"/>
      <protection locked="0"/>
    </xf>
    <xf numFmtId="0" fontId="21" fillId="5" borderId="53" xfId="0" applyFont="1" applyFill="1" applyBorder="1" applyAlignment="1" applyProtection="1">
      <alignment horizontal="center"/>
      <protection locked="0"/>
    </xf>
    <xf numFmtId="0" fontId="2" fillId="0" borderId="53" xfId="0" applyFont="1" applyBorder="1" applyAlignment="1" applyProtection="1">
      <alignment horizontal="center"/>
      <protection locked="0"/>
    </xf>
    <xf numFmtId="0" fontId="17" fillId="0" borderId="53" xfId="0" applyFont="1" applyBorder="1" applyAlignment="1" applyProtection="1">
      <alignment horizontal="center"/>
      <protection locked="0"/>
    </xf>
    <xf numFmtId="0" fontId="2" fillId="0" borderId="54" xfId="0" applyFont="1" applyBorder="1" applyAlignment="1" applyProtection="1">
      <alignment horizontal="center"/>
      <protection locked="0"/>
    </xf>
    <xf numFmtId="0" fontId="21" fillId="5" borderId="55" xfId="0" applyFont="1" applyFill="1" applyBorder="1" applyAlignment="1" applyProtection="1">
      <alignment horizontal="center"/>
      <protection locked="0"/>
    </xf>
    <xf numFmtId="0" fontId="2" fillId="0" borderId="61" xfId="0" applyFont="1" applyBorder="1" applyAlignment="1" applyProtection="1">
      <alignment horizontal="center"/>
      <protection locked="0"/>
    </xf>
    <xf numFmtId="0" fontId="2" fillId="0" borderId="56" xfId="0" applyFont="1" applyBorder="1" applyAlignment="1" applyProtection="1">
      <alignment horizontal="center"/>
      <protection locked="0"/>
    </xf>
    <xf numFmtId="0" fontId="21" fillId="5" borderId="56" xfId="0" applyFont="1" applyFill="1" applyBorder="1" applyAlignment="1" applyProtection="1">
      <alignment horizontal="center"/>
      <protection locked="0"/>
    </xf>
    <xf numFmtId="0" fontId="21" fillId="5" borderId="57" xfId="0" applyFont="1" applyFill="1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0" fontId="2" fillId="0" borderId="37" xfId="0" applyNumberFormat="1" applyFont="1" applyBorder="1" applyAlignment="1" applyProtection="1">
      <alignment horizontal="center" vertical="center"/>
      <protection locked="0"/>
    </xf>
    <xf numFmtId="0" fontId="21" fillId="5" borderId="23" xfId="0" applyNumberFormat="1" applyFont="1" applyFill="1" applyBorder="1" applyAlignment="1" applyProtection="1">
      <alignment horizontal="center" vertical="center"/>
      <protection locked="0"/>
    </xf>
    <xf numFmtId="0" fontId="21" fillId="5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Fill="1" applyBorder="1" applyAlignment="1" applyProtection="1">
      <alignment horizontal="center" vertical="center"/>
      <protection locked="0"/>
    </xf>
    <xf numFmtId="0" fontId="21" fillId="5" borderId="43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Border="1" applyAlignment="1" applyProtection="1">
      <alignment horizontal="center" vertical="center"/>
      <protection locked="0"/>
    </xf>
    <xf numFmtId="1" fontId="10" fillId="0" borderId="88" xfId="0" applyNumberFormat="1" applyFont="1" applyBorder="1" applyAlignment="1">
      <alignment horizontal="center" textRotation="90" wrapText="1"/>
    </xf>
    <xf numFmtId="1" fontId="17" fillId="4" borderId="59" xfId="0" applyNumberFormat="1" applyFont="1" applyFill="1" applyBorder="1" applyAlignment="1" applyProtection="1">
      <alignment horizontal="center" vertical="center"/>
      <protection hidden="1"/>
    </xf>
    <xf numFmtId="1" fontId="17" fillId="4" borderId="60" xfId="0" applyNumberFormat="1" applyFont="1" applyFill="1" applyBorder="1" applyAlignment="1" applyProtection="1">
      <alignment horizontal="center" vertical="center"/>
      <protection hidden="1"/>
    </xf>
    <xf numFmtId="1" fontId="17" fillId="4" borderId="52" xfId="0" applyNumberFormat="1" applyFont="1" applyFill="1" applyBorder="1" applyAlignment="1" applyProtection="1">
      <alignment horizontal="center" vertical="center"/>
      <protection hidden="1"/>
    </xf>
    <xf numFmtId="1" fontId="17" fillId="4" borderId="57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right"/>
    </xf>
    <xf numFmtId="0" fontId="0" fillId="0" borderId="0" xfId="0" applyProtection="1"/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center"/>
    </xf>
    <xf numFmtId="164" fontId="6" fillId="0" borderId="14" xfId="0" applyNumberFormat="1" applyFont="1" applyBorder="1" applyAlignment="1" applyProtection="1">
      <alignment horizontal="center" textRotation="90" wrapText="1"/>
    </xf>
    <xf numFmtId="164" fontId="6" fillId="0" borderId="2" xfId="0" applyNumberFormat="1" applyFont="1" applyBorder="1" applyAlignment="1" applyProtection="1">
      <alignment horizontal="center" textRotation="90" wrapText="1"/>
    </xf>
    <xf numFmtId="2" fontId="6" fillId="0" borderId="68" xfId="0" applyNumberFormat="1" applyFont="1" applyFill="1" applyBorder="1" applyAlignment="1" applyProtection="1">
      <alignment horizontal="center" vertical="center"/>
      <protection hidden="1"/>
    </xf>
    <xf numFmtId="2" fontId="5" fillId="0" borderId="70" xfId="0" applyNumberFormat="1" applyFont="1" applyFill="1" applyBorder="1" applyAlignment="1" applyProtection="1">
      <alignment horizontal="center" vertical="center"/>
      <protection hidden="1"/>
    </xf>
    <xf numFmtId="2" fontId="6" fillId="0" borderId="72" xfId="0" applyNumberFormat="1" applyFont="1" applyFill="1" applyBorder="1" applyAlignment="1" applyProtection="1">
      <alignment horizontal="center" vertical="center"/>
      <protection hidden="1"/>
    </xf>
    <xf numFmtId="2" fontId="6" fillId="0" borderId="74" xfId="0" applyNumberFormat="1" applyFont="1" applyFill="1" applyBorder="1" applyAlignment="1" applyProtection="1">
      <alignment horizontal="center" vertical="center"/>
      <protection hidden="1"/>
    </xf>
    <xf numFmtId="2" fontId="5" fillId="0" borderId="75" xfId="0" applyNumberFormat="1" applyFont="1" applyFill="1" applyBorder="1" applyAlignment="1" applyProtection="1">
      <alignment horizontal="center" vertical="center"/>
      <protection hidden="1"/>
    </xf>
    <xf numFmtId="2" fontId="6" fillId="0" borderId="14" xfId="0" applyNumberFormat="1" applyFont="1" applyFill="1" applyBorder="1" applyAlignment="1" applyProtection="1">
      <alignment horizontal="center" vertical="center"/>
      <protection hidden="1"/>
    </xf>
    <xf numFmtId="2" fontId="6" fillId="0" borderId="76" xfId="0" applyNumberFormat="1" applyFont="1" applyFill="1" applyBorder="1" applyAlignment="1" applyProtection="1">
      <alignment horizontal="center" vertical="center"/>
      <protection hidden="1"/>
    </xf>
    <xf numFmtId="1" fontId="5" fillId="0" borderId="11" xfId="0" applyNumberFormat="1" applyFont="1" applyBorder="1" applyAlignment="1">
      <alignment horizontal="center" textRotation="90" wrapText="1"/>
    </xf>
    <xf numFmtId="1" fontId="6" fillId="0" borderId="13" xfId="0" applyNumberFormat="1" applyFont="1" applyBorder="1" applyAlignment="1">
      <alignment horizontal="center" textRotation="90" wrapText="1"/>
    </xf>
    <xf numFmtId="1" fontId="6" fillId="0" borderId="16" xfId="0" applyNumberFormat="1" applyFont="1" applyBorder="1" applyAlignment="1">
      <alignment horizontal="center" textRotation="90" wrapText="1"/>
    </xf>
    <xf numFmtId="1" fontId="6" fillId="0" borderId="88" xfId="0" applyNumberFormat="1" applyFont="1" applyBorder="1" applyAlignment="1">
      <alignment horizontal="center" textRotation="90" wrapText="1"/>
    </xf>
    <xf numFmtId="1" fontId="6" fillId="0" borderId="17" xfId="0" applyNumberFormat="1" applyFont="1" applyBorder="1" applyAlignment="1">
      <alignment horizontal="center" textRotation="90" wrapText="1"/>
    </xf>
    <xf numFmtId="2" fontId="6" fillId="0" borderId="83" xfId="0" applyNumberFormat="1" applyFont="1" applyFill="1" applyBorder="1" applyAlignment="1" applyProtection="1">
      <alignment horizontal="center" vertical="center"/>
      <protection hidden="1"/>
    </xf>
    <xf numFmtId="2" fontId="5" fillId="0" borderId="83" xfId="0" applyNumberFormat="1" applyFont="1" applyFill="1" applyBorder="1" applyAlignment="1" applyProtection="1">
      <alignment horizontal="center" vertical="center"/>
      <protection hidden="1"/>
    </xf>
    <xf numFmtId="2" fontId="6" fillId="0" borderId="87" xfId="0" applyNumberFormat="1" applyFont="1" applyFill="1" applyBorder="1" applyAlignment="1" applyProtection="1">
      <alignment horizontal="center" vertical="center"/>
      <protection hidden="1"/>
    </xf>
    <xf numFmtId="164" fontId="21" fillId="5" borderId="100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35" fillId="0" borderId="1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2" fillId="0" borderId="0" xfId="0" applyFont="1" applyAlignment="1" applyProtection="1">
      <alignment horizontal="right" vertical="top"/>
    </xf>
    <xf numFmtId="0" fontId="0" fillId="0" borderId="0" xfId="0" applyAlignment="1" applyProtection="1">
      <alignment horizontal="right" vertical="top"/>
    </xf>
    <xf numFmtId="0" fontId="17" fillId="6" borderId="59" xfId="0" applyFont="1" applyFill="1" applyBorder="1" applyAlignment="1" applyProtection="1">
      <alignment vertical="center"/>
    </xf>
    <xf numFmtId="0" fontId="0" fillId="0" borderId="89" xfId="0" applyBorder="1" applyAlignment="1">
      <alignment vertical="center"/>
    </xf>
    <xf numFmtId="0" fontId="17" fillId="6" borderId="60" xfId="0" applyFont="1" applyFill="1" applyBorder="1" applyAlignment="1" applyProtection="1">
      <alignment horizontal="left" vertical="center"/>
    </xf>
    <xf numFmtId="0" fontId="0" fillId="0" borderId="90" xfId="0" applyBorder="1" applyAlignment="1">
      <alignment vertical="center"/>
    </xf>
    <xf numFmtId="0" fontId="17" fillId="6" borderId="60" xfId="0" applyFont="1" applyFill="1" applyBorder="1" applyAlignment="1" applyProtection="1">
      <alignment vertical="center"/>
    </xf>
    <xf numFmtId="0" fontId="14" fillId="0" borderId="91" xfId="0" applyFont="1" applyBorder="1" applyAlignment="1" applyProtection="1">
      <alignment horizontal="center"/>
    </xf>
    <xf numFmtId="0" fontId="27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0" fontId="14" fillId="0" borderId="91" xfId="0" applyFont="1" applyBorder="1" applyAlignment="1" applyProtection="1">
      <alignment horizontal="center" vertical="top"/>
    </xf>
    <xf numFmtId="0" fontId="27" fillId="0" borderId="0" xfId="0" applyFont="1" applyAlignment="1" applyProtection="1">
      <alignment horizontal="center" vertical="top"/>
    </xf>
    <xf numFmtId="0" fontId="17" fillId="6" borderId="57" xfId="0" applyFont="1" applyFill="1" applyBorder="1" applyAlignment="1" applyProtection="1">
      <alignment vertical="center"/>
    </xf>
    <xf numFmtId="0" fontId="0" fillId="0" borderId="74" xfId="0" applyBorder="1" applyAlignment="1">
      <alignment vertical="center"/>
    </xf>
    <xf numFmtId="0" fontId="30" fillId="0" borderId="0" xfId="0" applyFont="1" applyAlignment="1" applyProtection="1">
      <alignment horizontal="center" textRotation="90" wrapText="1"/>
      <protection hidden="1"/>
    </xf>
    <xf numFmtId="0" fontId="30" fillId="0" borderId="0" xfId="0" applyFont="1" applyAlignment="1" applyProtection="1">
      <alignment horizontal="center"/>
      <protection hidden="1"/>
    </xf>
    <xf numFmtId="0" fontId="20" fillId="0" borderId="77" xfId="0" applyFont="1" applyBorder="1" applyAlignment="1" applyProtection="1">
      <alignment wrapText="1"/>
    </xf>
    <xf numFmtId="0" fontId="0" fillId="0" borderId="6" xfId="0" applyBorder="1" applyAlignment="1">
      <alignment wrapText="1"/>
    </xf>
    <xf numFmtId="0" fontId="15" fillId="0" borderId="92" xfId="0" applyFont="1" applyBorder="1" applyAlignment="1" applyProtection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9" fillId="0" borderId="4" xfId="0" applyFont="1" applyBorder="1" applyAlignment="1" applyProtection="1">
      <alignment horizontal="center"/>
    </xf>
    <xf numFmtId="0" fontId="0" fillId="0" borderId="93" xfId="0" applyBorder="1" applyAlignment="1">
      <alignment horizontal="center"/>
    </xf>
    <xf numFmtId="0" fontId="0" fillId="0" borderId="3" xfId="0" applyBorder="1" applyAlignment="1">
      <alignment horizontal="center"/>
    </xf>
    <xf numFmtId="0" fontId="30" fillId="0" borderId="91" xfId="0" applyFont="1" applyBorder="1" applyAlignment="1" applyProtection="1">
      <alignment horizontal="center" textRotation="90" wrapText="1"/>
      <protection hidden="1"/>
    </xf>
    <xf numFmtId="0" fontId="30" fillId="0" borderId="91" xfId="0" applyFont="1" applyBorder="1" applyAlignment="1" applyProtection="1">
      <alignment horizontal="center"/>
      <protection hidden="1"/>
    </xf>
    <xf numFmtId="1" fontId="10" fillId="0" borderId="77" xfId="0" applyNumberFormat="1" applyFont="1" applyBorder="1" applyAlignment="1">
      <alignment horizontal="center" textRotation="90" wrapText="1"/>
    </xf>
    <xf numFmtId="0" fontId="0" fillId="0" borderId="6" xfId="0" applyBorder="1" applyAlignment="1">
      <alignment horizontal="center"/>
    </xf>
    <xf numFmtId="164" fontId="15" fillId="0" borderId="94" xfId="0" applyNumberFormat="1" applyFont="1" applyBorder="1" applyAlignment="1" applyProtection="1">
      <alignment horizontal="center" wrapText="1"/>
    </xf>
    <xf numFmtId="0" fontId="0" fillId="0" borderId="1" xfId="0" applyBorder="1" applyAlignment="1">
      <alignment horizontal="center" wrapText="1"/>
    </xf>
    <xf numFmtId="0" fontId="17" fillId="6" borderId="77" xfId="0" applyFont="1" applyFill="1" applyBorder="1" applyAlignment="1" applyProtection="1">
      <alignment horizontal="center" vertical="center" wrapText="1"/>
      <protection locked="0"/>
    </xf>
    <xf numFmtId="0" fontId="17" fillId="6" borderId="6" xfId="0" applyFont="1" applyFill="1" applyBorder="1" applyAlignment="1" applyProtection="1">
      <alignment horizontal="center" vertical="center" wrapText="1"/>
      <protection locked="0"/>
    </xf>
    <xf numFmtId="0" fontId="22" fillId="6" borderId="4" xfId="0" applyFont="1" applyFill="1" applyBorder="1" applyAlignment="1" applyProtection="1">
      <alignment horizontal="right"/>
    </xf>
    <xf numFmtId="0" fontId="0" fillId="0" borderId="93" xfId="0" applyBorder="1" applyProtection="1"/>
    <xf numFmtId="0" fontId="0" fillId="0" borderId="95" xfId="0" applyBorder="1" applyProtection="1"/>
    <xf numFmtId="0" fontId="22" fillId="6" borderId="96" xfId="0" applyFont="1" applyFill="1" applyBorder="1" applyAlignment="1" applyProtection="1">
      <alignment horizontal="right" vertical="top"/>
    </xf>
    <xf numFmtId="0" fontId="0" fillId="0" borderId="97" xfId="0" applyBorder="1" applyAlignment="1" applyProtection="1">
      <alignment horizontal="right" vertical="top"/>
    </xf>
    <xf numFmtId="0" fontId="0" fillId="0" borderId="98" xfId="0" applyBorder="1" applyAlignment="1" applyProtection="1">
      <alignment horizontal="right" vertical="top"/>
    </xf>
    <xf numFmtId="164" fontId="15" fillId="0" borderId="92" xfId="0" applyNumberFormat="1" applyFont="1" applyBorder="1" applyAlignment="1" applyProtection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94" xfId="0" applyBorder="1" applyAlignment="1">
      <alignment horizontal="center" wrapText="1"/>
    </xf>
    <xf numFmtId="0" fontId="14" fillId="0" borderId="92" xfId="0" applyFont="1" applyBorder="1" applyAlignment="1" applyProtection="1">
      <alignment wrapText="1"/>
    </xf>
    <xf numFmtId="0" fontId="0" fillId="0" borderId="2" xfId="0" applyBorder="1" applyAlignment="1">
      <alignment wrapText="1"/>
    </xf>
    <xf numFmtId="0" fontId="30" fillId="0" borderId="0" xfId="0" applyFont="1" applyBorder="1" applyAlignment="1" applyProtection="1">
      <alignment horizontal="center" textRotation="90" wrapText="1"/>
      <protection hidden="1"/>
    </xf>
    <xf numFmtId="0" fontId="30" fillId="0" borderId="0" xfId="0" applyFont="1" applyBorder="1" applyAlignment="1" applyProtection="1">
      <alignment horizontal="center"/>
      <protection hidden="1"/>
    </xf>
    <xf numFmtId="1" fontId="18" fillId="0" borderId="94" xfId="0" applyNumberFormat="1" applyFont="1" applyBorder="1" applyAlignment="1" applyProtection="1">
      <alignment horizontal="center" textRotation="90" wrapText="1"/>
    </xf>
    <xf numFmtId="0" fontId="0" fillId="0" borderId="1" xfId="0" applyBorder="1" applyAlignment="1" applyProtection="1">
      <alignment horizontal="center"/>
    </xf>
    <xf numFmtId="2" fontId="29" fillId="0" borderId="0" xfId="0" applyNumberFormat="1" applyFont="1" applyAlignment="1" applyProtection="1">
      <alignment horizontal="center" textRotation="90" wrapText="1"/>
      <protection hidden="1"/>
    </xf>
    <xf numFmtId="0" fontId="29" fillId="0" borderId="0" xfId="0" applyFont="1" applyAlignment="1" applyProtection="1">
      <alignment textRotation="90"/>
      <protection hidden="1"/>
    </xf>
    <xf numFmtId="164" fontId="20" fillId="0" borderId="5" xfId="0" applyNumberFormat="1" applyFont="1" applyBorder="1" applyAlignment="1" applyProtection="1">
      <alignment horizontal="center" wrapText="1"/>
    </xf>
    <xf numFmtId="0" fontId="0" fillId="0" borderId="81" xfId="0" applyBorder="1" applyAlignment="1"/>
    <xf numFmtId="164" fontId="29" fillId="0" borderId="0" xfId="0" applyNumberFormat="1" applyFont="1" applyBorder="1" applyAlignment="1" applyProtection="1">
      <alignment horizontal="center" wrapText="1"/>
      <protection hidden="1"/>
    </xf>
    <xf numFmtId="0" fontId="32" fillId="0" borderId="0" xfId="0" applyFont="1" applyAlignment="1" applyProtection="1">
      <protection hidden="1"/>
    </xf>
    <xf numFmtId="0" fontId="25" fillId="0" borderId="0" xfId="0" applyFont="1" applyAlignment="1">
      <alignment horizontal="center"/>
    </xf>
    <xf numFmtId="2" fontId="7" fillId="2" borderId="4" xfId="0" applyNumberFormat="1" applyFont="1" applyFill="1" applyBorder="1" applyAlignment="1">
      <alignment horizontal="right"/>
    </xf>
    <xf numFmtId="0" fontId="1" fillId="2" borderId="93" xfId="0" applyFont="1" applyFill="1" applyBorder="1" applyAlignment="1">
      <alignment horizontal="right"/>
    </xf>
    <xf numFmtId="0" fontId="1" fillId="0" borderId="9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3" fillId="0" borderId="4" xfId="0" applyNumberFormat="1" applyFont="1" applyBorder="1" applyAlignment="1">
      <alignment horizontal="center" textRotation="90" wrapText="1"/>
    </xf>
    <xf numFmtId="0" fontId="0" fillId="0" borderId="96" xfId="0" applyBorder="1" applyAlignment="1"/>
    <xf numFmtId="0" fontId="14" fillId="0" borderId="3" xfId="0" applyFont="1" applyBorder="1" applyAlignment="1" applyProtection="1">
      <alignment horizontal="center"/>
    </xf>
    <xf numFmtId="0" fontId="0" fillId="0" borderId="14" xfId="0" applyBorder="1" applyAlignment="1"/>
    <xf numFmtId="0" fontId="30" fillId="0" borderId="99" xfId="0" applyFont="1" applyBorder="1" applyAlignment="1" applyProtection="1">
      <alignment horizontal="center" textRotation="90"/>
      <protection hidden="1"/>
    </xf>
    <xf numFmtId="0" fontId="2" fillId="0" borderId="0" xfId="0" applyFont="1" applyAlignment="1" applyProtection="1">
      <alignment horizontal="center"/>
    </xf>
    <xf numFmtId="0" fontId="26" fillId="0" borderId="0" xfId="0" applyFont="1" applyAlignment="1">
      <alignment horizontal="center"/>
    </xf>
    <xf numFmtId="0" fontId="25" fillId="0" borderId="9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</xf>
    <xf numFmtId="1" fontId="6" fillId="0" borderId="77" xfId="0" applyNumberFormat="1" applyFont="1" applyBorder="1" applyAlignment="1">
      <alignment horizontal="center" textRotation="90" wrapText="1"/>
    </xf>
    <xf numFmtId="1" fontId="5" fillId="0" borderId="4" xfId="0" applyNumberFormat="1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0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21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51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61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M6" sqref="M6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53" t="s">
        <v>75</v>
      </c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42" t="s">
        <v>13</v>
      </c>
      <c r="AQ1" s="343"/>
      <c r="AR1" s="318"/>
      <c r="AS1" s="316"/>
    </row>
    <row r="2" spans="1:48" s="6" customFormat="1">
      <c r="A2" s="17"/>
      <c r="B2" s="17"/>
      <c r="C2"/>
      <c r="D2" s="355" t="s">
        <v>76</v>
      </c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44" t="s">
        <v>37</v>
      </c>
      <c r="AQ2" s="345"/>
      <c r="AR2" s="318"/>
      <c r="AS2" s="316"/>
    </row>
    <row r="3" spans="1:48" s="6" customFormat="1" ht="30">
      <c r="A3" s="17"/>
      <c r="B3" s="17"/>
      <c r="C3"/>
      <c r="D3" s="353" t="s">
        <v>77</v>
      </c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46" t="s">
        <v>50</v>
      </c>
      <c r="C5" s="347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48" t="s">
        <v>47</v>
      </c>
      <c r="C6" s="349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48" t="s">
        <v>59</v>
      </c>
      <c r="C7" s="349"/>
      <c r="D7" s="351" t="s">
        <v>11</v>
      </c>
      <c r="E7" s="352"/>
      <c r="F7" s="352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/>
      <c r="R7" s="352"/>
      <c r="S7" s="352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77" t="s">
        <v>56</v>
      </c>
      <c r="AQ7" s="378"/>
      <c r="AR7" s="379"/>
      <c r="AS7" s="375" t="s">
        <v>62</v>
      </c>
    </row>
    <row r="8" spans="1:48" s="6" customFormat="1" ht="21.75" customHeight="1" thickBot="1">
      <c r="A8" s="121">
        <f>IF(ISERROR(0.1*AR12)=TRUE,"",ROUND(0.1*AR12,2))</f>
        <v>1.31</v>
      </c>
      <c r="B8" s="350" t="s">
        <v>48</v>
      </c>
      <c r="C8" s="349"/>
      <c r="D8" s="356" t="s">
        <v>12</v>
      </c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  <c r="P8" s="357"/>
      <c r="Q8" s="357"/>
      <c r="R8" s="357"/>
      <c r="S8" s="357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80" t="s">
        <v>0</v>
      </c>
      <c r="AQ8" s="381"/>
      <c r="AR8" s="382"/>
      <c r="AS8" s="376"/>
    </row>
    <row r="9" spans="1:48" s="6" customFormat="1" ht="21.75" customHeight="1" thickTop="1" thickBot="1">
      <c r="A9" s="281">
        <f>IF(ISERROR(0.1*AR12)=TRUE,"",ROUND(0.1*AR12,2))</f>
        <v>1.31</v>
      </c>
      <c r="B9" s="358" t="s">
        <v>49</v>
      </c>
      <c r="C9" s="359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85"/>
      <c r="B10" s="364" t="s">
        <v>1</v>
      </c>
      <c r="C10" s="362" t="s">
        <v>27</v>
      </c>
      <c r="D10" s="366" t="s">
        <v>16</v>
      </c>
      <c r="E10" s="367"/>
      <c r="F10" s="367"/>
      <c r="G10" s="367"/>
      <c r="H10" s="367"/>
      <c r="I10" s="368"/>
      <c r="J10" s="21"/>
      <c r="K10" s="366" t="s">
        <v>17</v>
      </c>
      <c r="L10" s="367"/>
      <c r="M10" s="367"/>
      <c r="N10" s="367"/>
      <c r="O10" s="367"/>
      <c r="P10" s="368"/>
      <c r="Q10" s="369" t="s">
        <v>8</v>
      </c>
      <c r="R10" s="373" t="s">
        <v>26</v>
      </c>
      <c r="S10" s="371" t="s">
        <v>30</v>
      </c>
      <c r="T10" s="388" t="s">
        <v>9</v>
      </c>
      <c r="U10" s="388" t="s">
        <v>28</v>
      </c>
      <c r="V10" s="360" t="s">
        <v>26</v>
      </c>
      <c r="W10" s="360" t="s">
        <v>4</v>
      </c>
      <c r="X10" s="360" t="s">
        <v>43</v>
      </c>
      <c r="Y10" s="360" t="s">
        <v>42</v>
      </c>
      <c r="Z10" s="360" t="s">
        <v>10</v>
      </c>
      <c r="AA10" s="360" t="s">
        <v>44</v>
      </c>
      <c r="AB10" s="360" t="s">
        <v>45</v>
      </c>
      <c r="AC10" s="360" t="s">
        <v>5</v>
      </c>
      <c r="AD10" s="360" t="s">
        <v>6</v>
      </c>
      <c r="AE10" s="360" t="s">
        <v>3</v>
      </c>
      <c r="AF10" s="360" t="s">
        <v>7</v>
      </c>
      <c r="AG10" s="360" t="s">
        <v>46</v>
      </c>
      <c r="AH10" s="360" t="s">
        <v>51</v>
      </c>
      <c r="AI10" s="360" t="s">
        <v>52</v>
      </c>
      <c r="AJ10" s="360" t="s">
        <v>53</v>
      </c>
      <c r="AK10" s="360" t="s">
        <v>54</v>
      </c>
      <c r="AL10" s="388" t="s">
        <v>38</v>
      </c>
      <c r="AM10" s="360" t="s">
        <v>55</v>
      </c>
      <c r="AN10" s="360" t="s">
        <v>57</v>
      </c>
      <c r="AO10" s="360" t="s">
        <v>58</v>
      </c>
      <c r="AP10" s="390" t="s">
        <v>30</v>
      </c>
      <c r="AQ10" s="386" t="s">
        <v>28</v>
      </c>
      <c r="AR10" s="383" t="s">
        <v>26</v>
      </c>
      <c r="AS10" s="371" t="s">
        <v>2</v>
      </c>
      <c r="AT10"/>
      <c r="AU10"/>
    </row>
    <row r="11" spans="1:48" s="6" customFormat="1" ht="125.1" customHeight="1" thickBot="1">
      <c r="A11" s="374"/>
      <c r="B11" s="365"/>
      <c r="C11" s="363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9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9" t="s">
        <v>33</v>
      </c>
      <c r="Q11" s="370"/>
      <c r="R11" s="374"/>
      <c r="S11" s="372"/>
      <c r="T11" s="389"/>
      <c r="U11" s="388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388"/>
      <c r="AM11" s="361"/>
      <c r="AN11" s="360"/>
      <c r="AO11" s="361"/>
      <c r="AP11" s="391"/>
      <c r="AQ11" s="387"/>
      <c r="AR11" s="384"/>
      <c r="AS11" s="372"/>
      <c r="AT11"/>
      <c r="AU11"/>
    </row>
    <row r="12" spans="1:48" ht="21.75" customHeight="1" thickTop="1">
      <c r="A12" s="115">
        <v>1</v>
      </c>
      <c r="B12" s="66"/>
      <c r="C12" s="67" t="s">
        <v>66</v>
      </c>
      <c r="D12" s="68">
        <v>19.367999999999999</v>
      </c>
      <c r="E12" s="69">
        <v>0</v>
      </c>
      <c r="F12" s="292">
        <v>1.0609999999999999</v>
      </c>
      <c r="G12" s="292"/>
      <c r="H12" s="151">
        <f t="array" ref="H12:H111">IF(LEFT(D12:D111,1)="D","-",IF(E12:E111&gt;A6,"-",IF(D12:D111&gt;0,D12:D111+E12:E111*A5+G12:G111*A7,"")))</f>
        <v>19.367999999999999</v>
      </c>
      <c r="I12" s="152">
        <f t="array" ref="I12:I111">IF(H12:H111="","",IF(H12:H111="-","",RANK(H12:H111,H12:H111,1)))</f>
        <v>7</v>
      </c>
      <c r="J12" s="149"/>
      <c r="K12" s="78">
        <v>19.236999999999998</v>
      </c>
      <c r="L12" s="79">
        <v>0</v>
      </c>
      <c r="M12" s="293">
        <v>0.86199999999999999</v>
      </c>
      <c r="N12" s="293"/>
      <c r="O12" s="164">
        <f t="array" ref="O12:O111">IF(LEFT(K12:K111,1)="D","-",IF(L12:L111&gt;A6,"-",IF(K12:K111&gt;0,K12:K111+L12:L111*A5+N12:N111*A7,"")))</f>
        <v>19.236999999999998</v>
      </c>
      <c r="P12" s="165">
        <f t="array" ref="P12:P111">IF(O12:O111="","",IF(O12:O111="-","",RANK(O12:O111,O12:O111,1)))</f>
        <v>7</v>
      </c>
      <c r="Q12" s="277">
        <f t="array" ref="Q12:Q111">IF(R12:R111="","",IF(R12:R111="-","",RANK(R12:R111,R12:R111,1)))</f>
        <v>7</v>
      </c>
      <c r="R12" s="166">
        <f t="shared" ref="R12:R23" si="0">IF(AND(ISBLANK(D12),ISBLANK(K12)),"",IF(AND(H12="-",O12="-"),"-",IF(AND(H12="-",ISBLANK(K12)),"-",MIN(H12,O12))))</f>
        <v>19.236999999999998</v>
      </c>
      <c r="S12" s="167">
        <f t="array" ref="S12:S111">IF(R12:R111="","",VLOOKUP(U12:U111,AL12:AP111,5,FALSE))</f>
        <v>7</v>
      </c>
      <c r="T12" s="278">
        <f t="array" ref="T12:T111">IF(R12:R111="","",IF(R12:R111="-",COUNT(Q12:Q111)+W12:W111,Q12:Q111+AE12:AE111+AG12:AG111+AI12:AI111+AK12:AK111))</f>
        <v>7</v>
      </c>
      <c r="U12" s="279" t="str">
        <f t="array" ref="U12:U111">IF(B12:B111 ="","",B12:B111 &amp; " ")&amp;C12:C111</f>
        <v>Rogachev Vladimir</v>
      </c>
      <c r="V12" s="168">
        <f t="array" ref="V12:V111">R12:R111</f>
        <v>19.236999999999998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Kolesov Anton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Kolesov Anton</v>
      </c>
      <c r="AR12" s="173">
        <f t="array" ref="AR12:AR111">IF(C12:C111="BYE", "",IF(A12:A111="","",IF(ISERROR(VLOOKUP(A12:A111,T12:V111,3,FALSE))=TRUE,"",VLOOKUP(A12:A111,T12:V111,3,FALSE))))</f>
        <v>13.135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338" t="s">
        <v>67</v>
      </c>
      <c r="D13" s="337">
        <v>19.814</v>
      </c>
      <c r="E13" s="50">
        <v>3</v>
      </c>
      <c r="F13" s="294">
        <v>0.90800000000000003</v>
      </c>
      <c r="G13" s="294"/>
      <c r="H13" s="153">
        <v>20.114000000000001</v>
      </c>
      <c r="I13" s="154">
        <v>8</v>
      </c>
      <c r="J13" s="149"/>
      <c r="K13" s="62">
        <v>19.440999999999999</v>
      </c>
      <c r="L13" s="53">
        <v>3</v>
      </c>
      <c r="M13" s="295">
        <v>0.755</v>
      </c>
      <c r="N13" s="295"/>
      <c r="O13" s="174">
        <v>19.741</v>
      </c>
      <c r="P13" s="175">
        <v>8</v>
      </c>
      <c r="Q13" s="277">
        <v>8</v>
      </c>
      <c r="R13" s="166">
        <f t="shared" si="0"/>
        <v>19.741</v>
      </c>
      <c r="S13" s="176">
        <v>8</v>
      </c>
      <c r="T13" s="278">
        <v>8</v>
      </c>
      <c r="U13" s="279" t="str">
        <v>Popov Igor</v>
      </c>
      <c r="V13" s="168">
        <v>19.741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Nikulin Anton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Nikulin Anton</v>
      </c>
      <c r="AR13" s="179">
        <v>13.292999999999999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65</v>
      </c>
      <c r="D14" s="75">
        <v>18.489999999999998</v>
      </c>
      <c r="E14" s="51">
        <v>3</v>
      </c>
      <c r="F14" s="292">
        <v>2.036</v>
      </c>
      <c r="G14" s="292"/>
      <c r="H14" s="151">
        <v>18.79</v>
      </c>
      <c r="I14" s="155">
        <v>6</v>
      </c>
      <c r="J14" s="149"/>
      <c r="K14" s="63">
        <v>18.251000000000001</v>
      </c>
      <c r="L14" s="54">
        <v>1</v>
      </c>
      <c r="M14" s="293">
        <v>1.393</v>
      </c>
      <c r="N14" s="293"/>
      <c r="O14" s="164">
        <v>18.351000000000003</v>
      </c>
      <c r="P14" s="180">
        <v>6</v>
      </c>
      <c r="Q14" s="277">
        <v>6</v>
      </c>
      <c r="R14" s="166">
        <f t="shared" si="0"/>
        <v>18.351000000000003</v>
      </c>
      <c r="S14" s="176">
        <v>6</v>
      </c>
      <c r="T14" s="278">
        <v>6</v>
      </c>
      <c r="U14" s="280" t="str">
        <v>Rychkov Svyatoslav</v>
      </c>
      <c r="V14" s="168">
        <v>18.351000000000003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Glushko Oleg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Glushko Oleg</v>
      </c>
      <c r="AR14" s="179">
        <v>13.48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 t="s">
        <v>72</v>
      </c>
      <c r="D15" s="72">
        <v>14.974</v>
      </c>
      <c r="E15" s="50">
        <v>0</v>
      </c>
      <c r="F15" s="294">
        <v>0.81100000000000005</v>
      </c>
      <c r="G15" s="294"/>
      <c r="H15" s="153">
        <v>14.974</v>
      </c>
      <c r="I15" s="154">
        <v>5</v>
      </c>
      <c r="J15" s="149"/>
      <c r="K15" s="62">
        <v>14.725</v>
      </c>
      <c r="L15" s="53">
        <v>2</v>
      </c>
      <c r="M15" s="295">
        <v>0.69599999999999995</v>
      </c>
      <c r="N15" s="295"/>
      <c r="O15" s="174">
        <v>14.924999999999999</v>
      </c>
      <c r="P15" s="175">
        <v>5</v>
      </c>
      <c r="Q15" s="277">
        <v>5</v>
      </c>
      <c r="R15" s="166">
        <f t="shared" si="0"/>
        <v>14.924999999999999</v>
      </c>
      <c r="S15" s="176">
        <v>5</v>
      </c>
      <c r="T15" s="278">
        <v>5</v>
      </c>
      <c r="U15" s="279" t="str">
        <v>Savin Aleksandr</v>
      </c>
      <c r="V15" s="168">
        <v>14.924999999999999</v>
      </c>
      <c r="W15" s="169">
        <f>IF(R15="","",COUNTIF(R12:R15,"-"))</f>
        <v>0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Artemov Georgy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Artemov Georgy</v>
      </c>
      <c r="AR15" s="179">
        <v>13.541</v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 t="s">
        <v>70</v>
      </c>
      <c r="D16" s="75">
        <v>13.721</v>
      </c>
      <c r="E16" s="51">
        <v>0</v>
      </c>
      <c r="F16" s="292">
        <v>0.54100000000000004</v>
      </c>
      <c r="G16" s="292"/>
      <c r="H16" s="151">
        <v>13.721</v>
      </c>
      <c r="I16" s="155">
        <v>4</v>
      </c>
      <c r="J16" s="149"/>
      <c r="K16" s="63">
        <v>13.48</v>
      </c>
      <c r="L16" s="54">
        <v>0</v>
      </c>
      <c r="M16" s="293">
        <v>0.59499999999999997</v>
      </c>
      <c r="N16" s="293"/>
      <c r="O16" s="164">
        <v>13.48</v>
      </c>
      <c r="P16" s="180">
        <v>3</v>
      </c>
      <c r="Q16" s="277">
        <v>3</v>
      </c>
      <c r="R16" s="166">
        <f t="shared" si="0"/>
        <v>13.48</v>
      </c>
      <c r="S16" s="176">
        <v>3</v>
      </c>
      <c r="T16" s="278">
        <v>3</v>
      </c>
      <c r="U16" s="279" t="str">
        <v>Glushko Oleg</v>
      </c>
      <c r="V16" s="168">
        <v>13.48</v>
      </c>
      <c r="W16" s="169">
        <f>IF(R16="","",COUNTIF(R12:R16,"-"))</f>
        <v>0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Savin Aleksandr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Savin Aleksandr</v>
      </c>
      <c r="AR16" s="179">
        <v>14.924999999999999</v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 t="s">
        <v>71</v>
      </c>
      <c r="D17" s="72">
        <v>13.541</v>
      </c>
      <c r="E17" s="50">
        <v>0</v>
      </c>
      <c r="F17" s="294">
        <v>0.68300000000000005</v>
      </c>
      <c r="G17" s="294"/>
      <c r="H17" s="153">
        <v>13.541</v>
      </c>
      <c r="I17" s="154">
        <v>3</v>
      </c>
      <c r="J17" s="149"/>
      <c r="K17" s="62">
        <v>13.374000000000001</v>
      </c>
      <c r="L17" s="53">
        <v>2</v>
      </c>
      <c r="M17" s="295">
        <v>0.67800000000000005</v>
      </c>
      <c r="N17" s="295"/>
      <c r="O17" s="174">
        <v>13.574</v>
      </c>
      <c r="P17" s="175">
        <v>4</v>
      </c>
      <c r="Q17" s="277">
        <v>4</v>
      </c>
      <c r="R17" s="166">
        <f t="shared" si="0"/>
        <v>13.541</v>
      </c>
      <c r="S17" s="176">
        <v>4</v>
      </c>
      <c r="T17" s="278">
        <v>4</v>
      </c>
      <c r="U17" s="279" t="str">
        <v>Artemov Georgy</v>
      </c>
      <c r="V17" s="168">
        <v>13.541</v>
      </c>
      <c r="W17" s="169">
        <f>IF(R17="","",COUNTIF(R12:R17,"-"))</f>
        <v>0</v>
      </c>
      <c r="X17" s="170">
        <v>0</v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>0</v>
      </c>
      <c r="AE17" s="170" t="str">
        <f>IF(R17="","",IF(AD17="0","0",COUNTIF(AD12:AD16,AD17)))</f>
        <v>0</v>
      </c>
      <c r="AF17" s="170" t="str">
        <v/>
      </c>
      <c r="AG17" s="170" t="str">
        <v>0</v>
      </c>
      <c r="AH17" s="170" t="str">
        <v/>
      </c>
      <c r="AI17" s="170" t="str">
        <v>0</v>
      </c>
      <c r="AJ17" s="170" t="str">
        <v/>
      </c>
      <c r="AK17" s="170" t="str">
        <v>0</v>
      </c>
      <c r="AL17" s="279" t="str">
        <v>Rychkov Svyatoslav</v>
      </c>
      <c r="AM17" s="169">
        <f>COUNTIF(AS12:AS17,"W")</f>
        <v>0</v>
      </c>
      <c r="AN17" s="169">
        <f>IF(AR17="","",COUNTIF(AR12:AR17,"-"))</f>
        <v>0</v>
      </c>
      <c r="AO17" s="169">
        <v>6</v>
      </c>
      <c r="AP17" s="177">
        <v>6</v>
      </c>
      <c r="AQ17" s="178" t="str">
        <v>Rychkov Svyatoslav</v>
      </c>
      <c r="AR17" s="179">
        <v>18.351000000000003</v>
      </c>
      <c r="AS17" s="57"/>
      <c r="AT17" s="113"/>
      <c r="AU17"/>
    </row>
    <row r="18" spans="1:47" ht="21.75" customHeight="1" thickBot="1">
      <c r="A18" s="117">
        <v>7</v>
      </c>
      <c r="B18" s="73"/>
      <c r="C18" s="71" t="s">
        <v>68</v>
      </c>
      <c r="D18" s="75">
        <v>13.244</v>
      </c>
      <c r="E18" s="51">
        <v>1</v>
      </c>
      <c r="F18" s="292">
        <v>0.71599999999999997</v>
      </c>
      <c r="G18" s="292"/>
      <c r="H18" s="151">
        <v>13.343999999999999</v>
      </c>
      <c r="I18" s="155">
        <v>2</v>
      </c>
      <c r="J18" s="149"/>
      <c r="K18" s="63">
        <v>13.135</v>
      </c>
      <c r="L18" s="54">
        <v>0</v>
      </c>
      <c r="M18" s="293">
        <v>0.66500000000000004</v>
      </c>
      <c r="N18" s="293"/>
      <c r="O18" s="164">
        <v>13.135</v>
      </c>
      <c r="P18" s="180">
        <v>1</v>
      </c>
      <c r="Q18" s="277">
        <v>1</v>
      </c>
      <c r="R18" s="166">
        <f t="shared" si="0"/>
        <v>13.135</v>
      </c>
      <c r="S18" s="176">
        <v>1</v>
      </c>
      <c r="T18" s="278">
        <v>1</v>
      </c>
      <c r="U18" s="279" t="str">
        <v>Kolesov Anton</v>
      </c>
      <c r="V18" s="168">
        <v>13.135</v>
      </c>
      <c r="W18" s="169">
        <f>IF(R18="","",COUNTIF(R12:R18,"-"))</f>
        <v>0</v>
      </c>
      <c r="X18" s="170">
        <v>0</v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>0</v>
      </c>
      <c r="AE18" s="170" t="str">
        <f>IF(R18="","",IF(R18="","",IF(AD18="0","0",COUNTIF(AD12:AD17,AD18))))</f>
        <v>0</v>
      </c>
      <c r="AF18" s="170" t="str">
        <v/>
      </c>
      <c r="AG18" s="170" t="str">
        <v>0</v>
      </c>
      <c r="AH18" s="170" t="str">
        <v/>
      </c>
      <c r="AI18" s="170" t="str">
        <v>0</v>
      </c>
      <c r="AJ18" s="170" t="str">
        <v/>
      </c>
      <c r="AK18" s="170" t="str">
        <v>0</v>
      </c>
      <c r="AL18" s="279" t="str">
        <v>Rogachev Vladimir</v>
      </c>
      <c r="AM18" s="169">
        <f>COUNTIF(AS12:AS18,"W")</f>
        <v>0</v>
      </c>
      <c r="AN18" s="169">
        <f>IF(AR18="","",COUNTIF(AR12:AR18,"-"))</f>
        <v>0</v>
      </c>
      <c r="AO18" s="169">
        <v>7</v>
      </c>
      <c r="AP18" s="177">
        <v>7</v>
      </c>
      <c r="AQ18" s="178" t="str">
        <v>Rogachev Vladimir</v>
      </c>
      <c r="AR18" s="179">
        <v>19.236999999999998</v>
      </c>
      <c r="AS18" s="57"/>
      <c r="AT18" s="113"/>
      <c r="AU18"/>
    </row>
    <row r="19" spans="1:47" ht="21.75" customHeight="1" thickBot="1">
      <c r="A19" s="116">
        <v>8</v>
      </c>
      <c r="B19" s="70"/>
      <c r="C19" s="74" t="s">
        <v>69</v>
      </c>
      <c r="D19" s="72">
        <v>13.234999999999999</v>
      </c>
      <c r="E19" s="50">
        <v>1</v>
      </c>
      <c r="F19" s="294">
        <v>0.64600000000000002</v>
      </c>
      <c r="G19" s="294"/>
      <c r="H19" s="153">
        <v>13.334999999999999</v>
      </c>
      <c r="I19" s="154">
        <v>1</v>
      </c>
      <c r="J19" s="149"/>
      <c r="K19" s="62">
        <v>13.093</v>
      </c>
      <c r="L19" s="53">
        <v>2</v>
      </c>
      <c r="M19" s="295">
        <v>0.52600000000000002</v>
      </c>
      <c r="N19" s="295"/>
      <c r="O19" s="174">
        <v>13.292999999999999</v>
      </c>
      <c r="P19" s="175">
        <v>2</v>
      </c>
      <c r="Q19" s="277">
        <v>2</v>
      </c>
      <c r="R19" s="166">
        <f t="shared" si="0"/>
        <v>13.292999999999999</v>
      </c>
      <c r="S19" s="176">
        <v>2</v>
      </c>
      <c r="T19" s="278">
        <v>2</v>
      </c>
      <c r="U19" s="279" t="str">
        <v>Nikulin Anton</v>
      </c>
      <c r="V19" s="168">
        <v>13.292999999999999</v>
      </c>
      <c r="W19" s="169">
        <f>IF(R19="","",COUNTIF(R12:R19,"-"))</f>
        <v>0</v>
      </c>
      <c r="X19" s="170">
        <v>0</v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>0</v>
      </c>
      <c r="AE19" s="170" t="str">
        <f>IF(R19="","",IF(R19="","",IF(AD19="0","0",COUNTIF(AD12:AD18,AD19))))</f>
        <v>0</v>
      </c>
      <c r="AF19" s="170" t="str">
        <v/>
      </c>
      <c r="AG19" s="170" t="str">
        <v>0</v>
      </c>
      <c r="AH19" s="170" t="str">
        <v/>
      </c>
      <c r="AI19" s="170" t="str">
        <v>0</v>
      </c>
      <c r="AJ19" s="170" t="str">
        <v/>
      </c>
      <c r="AK19" s="170" t="str">
        <v>0</v>
      </c>
      <c r="AL19" s="279" t="str">
        <v>Popov Igor</v>
      </c>
      <c r="AM19" s="169">
        <f>COUNTIF(AS12:AS19,"W")</f>
        <v>0</v>
      </c>
      <c r="AN19" s="169">
        <f>IF(AR19="","",COUNTIF(AR12:AR19,"-"))</f>
        <v>0</v>
      </c>
      <c r="AO19" s="169">
        <v>8</v>
      </c>
      <c r="AP19" s="177">
        <v>8</v>
      </c>
      <c r="AQ19" s="178" t="str">
        <v>Popov Igor</v>
      </c>
      <c r="AR19" s="179">
        <v>19.741</v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ref="R24:R43" si="1">IF(AND(ISBLANK(D24),ISBLANK(K24)),"",IF(AND(H24="-",O24="-"),"-",IF(AND(H24="-",ISBLANK(K24)),"-",MIN(H24,O24))))</f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1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1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1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1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1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1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1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1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1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1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1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1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1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1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1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1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1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1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1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2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2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2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2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2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2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2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2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2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2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2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2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2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2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2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2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2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2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2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2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2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2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2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2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2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2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2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2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2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2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2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2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3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3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3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3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3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3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3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3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3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3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3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3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3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3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3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3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3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3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3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3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3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3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3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3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3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3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3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3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3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3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3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3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3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3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3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3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</mergeCells>
  <phoneticPr fontId="11"/>
  <printOptions horizontalCentered="1"/>
  <pageMargins left="0.5" right="0.5" top="0.5" bottom="0.5" header="0.5" footer="0.5"/>
  <pageSetup paperSize="9" scale="42" fitToHeight="2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tabSelected="1" zoomScale="75" zoomScaleNormal="125" zoomScaleSheetLayoutView="75" workbookViewId="0">
      <pane xSplit="2" ySplit="6" topLeftCell="C76" activePane="bottomRight" state="frozenSplit"/>
      <selection pane="topRight" activeCell="H1" sqref="H1"/>
      <selection pane="bottomLeft" activeCell="A18" sqref="A18"/>
      <selection pane="bottomRight" activeCell="Q89" sqref="Q89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98" t="s">
        <v>75</v>
      </c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408" t="s">
        <v>13</v>
      </c>
      <c r="R1" s="408"/>
      <c r="S1" s="408"/>
      <c r="T1" s="145"/>
      <c r="U1" s="145"/>
      <c r="V1" s="145"/>
      <c r="W1" s="144"/>
    </row>
    <row r="2" spans="1:30" s="6" customFormat="1" ht="24.75" customHeight="1" thickBot="1">
      <c r="C2" s="409" t="s">
        <v>76</v>
      </c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11" t="s">
        <v>37</v>
      </c>
      <c r="R2" s="411"/>
      <c r="S2" s="411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10" t="s">
        <v>78</v>
      </c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3" t="s">
        <v>30</v>
      </c>
      <c r="B5" s="405" t="s">
        <v>28</v>
      </c>
      <c r="C5" s="366" t="s">
        <v>16</v>
      </c>
      <c r="D5" s="401"/>
      <c r="E5" s="401"/>
      <c r="F5" s="401"/>
      <c r="G5" s="401"/>
      <c r="H5" s="401"/>
      <c r="I5" s="402"/>
      <c r="J5" s="407" t="s">
        <v>14</v>
      </c>
      <c r="K5" s="366" t="s">
        <v>17</v>
      </c>
      <c r="L5" s="367"/>
      <c r="M5" s="367"/>
      <c r="N5" s="367"/>
      <c r="O5" s="367"/>
      <c r="P5" s="367"/>
      <c r="Q5" s="368"/>
      <c r="R5" s="407" t="s">
        <v>15</v>
      </c>
      <c r="S5" s="394" t="s">
        <v>32</v>
      </c>
      <c r="T5" s="392" t="s">
        <v>41</v>
      </c>
      <c r="U5" s="396" t="s">
        <v>40</v>
      </c>
      <c r="V5" s="392" t="s">
        <v>35</v>
      </c>
      <c r="W5" s="392" t="s">
        <v>30</v>
      </c>
    </row>
    <row r="6" spans="1:30" s="14" customFormat="1" ht="125.1" customHeight="1" thickBot="1">
      <c r="A6" s="404"/>
      <c r="B6" s="406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41" t="s">
        <v>33</v>
      </c>
      <c r="I6" s="42" t="s">
        <v>29</v>
      </c>
      <c r="J6" s="407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41" t="s">
        <v>33</v>
      </c>
      <c r="Q6" s="29" t="s">
        <v>29</v>
      </c>
      <c r="R6" s="407"/>
      <c r="S6" s="395"/>
      <c r="T6" s="393"/>
      <c r="U6" s="397"/>
      <c r="V6" s="393"/>
      <c r="W6" s="393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IF(A3&lt;A8,"BYE",IF(ISERROR(VLOOKUP(A8,'Am Quals'!AO12:'Am Quals'!AQ111,3,FALSE))=TRUE,"BYE",VLOOKUP(A8,'Am Quals'!AO12:'Am Quals'!AQ111,3,FALSE)))</f>
        <v>Kolesov Anton</v>
      </c>
      <c r="C8" s="82"/>
      <c r="D8" s="83"/>
      <c r="E8" s="83"/>
      <c r="F8" s="83"/>
      <c r="G8" s="65" t="str">
        <f t="array" ref="G8:G39">IF(LEFT(C8:C39,1)="D","-",IF(D8:D39&gt;'Am Quals'!A6,"-",IF(C8:C39&gt;0,C8:C39+D8:D39*'Am Quals'!A5+F8:F39*'Am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IF(LEFT(K8:K39,1)="D","-",IF(L8:L39&gt;'Am Quals'!A6,"-",IF(K8:K39&gt;0,K8:K39+L8:L39*'Am Quals'!A5+N8:N39*'Am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Kolesov Anton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IF(A3&lt;A9,"BYE",IF(ISERROR(VLOOKUP(A9,'Am Quals'!AO12:'Am Quals'!AQ111,3,FALSE))=TRUE,"BYE",VLOOKUP(A9,'Am Quals'!AO12:'Am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IF(AND(LEFT(C8,1)="D",LEFT(C9,1)="D"),"0",IF(OR(C8="DNR",C9="DNR"),IF(C8="DNR",1,-1)*'Am Quals'!A8,IF(OR(ISBLANK(C8),ISBLANK(C9)),"",IF(OR(G8="-",G9="-"),IF(G8="-",1,-1)*'Am Quals'!A8,IF(ABS(G8-G9)&gt;'Am Quals'!A9,IF(G8-G9&gt;'Am Quals'!A9,1,-1)*'Am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IF(AND(LEFT(K8,1)="D",LEFT(K9,1)="D"),"0",IF(OR(K8="DNR",K9="DNR"),IF(K8="DNR",1,-1)*'Am Quals'!A8,IF(OR(ISBLANK(K8),ISBLANK(K9)),"",IF(OR(O8="-",O9="-"),IF(O8="-",1,-1)*'Am Quals'!A8,IF(ABS(O8-O9)&gt;'Am Quals'!A9,IF(O8-O9&gt;'Am Quals'!A9,1,-1)*'Am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IF(ISERROR(VLOOKUP(U9,'Am Quals'!U12:V111,2,FALSE))=TRUE,"",VLOOKUP(U9,'Am Quals'!U12:V111,2,FALSE))</f>
        <v/>
      </c>
      <c r="W9" s="169" t="str">
        <f>IF(ISERROR(VLOOKUP(U9,'Am Quals'!AL12:AO111,4,FALSE))=TRUE,"",VLOOKUP(U9,'Am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IF(A3&lt;A10,"BYE",IF(ISERROR(VLOOKUP(A10,'Am Quals'!AO12:'Am Quals'!AQ111,3,FALSE))=TRUE,"BYE",VLOOKUP(A10,'Am Quals'!AO12:'Am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IF(A3&lt;A11,"BYE",IF(ISERROR(VLOOKUP(A11,'Am Quals'!AO12:'Am Quals'!AQ111,3,FALSE))=TRUE,"BYE",VLOOKUP(A11,'Am Quals'!AO12:'Am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IF(AND(LEFT(C10,1)="D",LEFT(C11,1)="D"),"0",IF(OR(C10="DNR",C11="DNR"),IF(C10="DNR",1,-1)*'Am Quals'!A8,IF(OR(ISBLANK(C10),ISBLANK(C11)),"",IF(OR(G10="-",G11="-"),IF(G10="-",1,-1)*'Am Quals'!A8,IF(ABS(G10-G11)&gt;'Am Quals'!A9,IF(G10-G11&gt;'Am Quals'!A9,1,-1)*'Am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IF(AND(LEFT(K10,1)="D",LEFT(K11,1)="D"),"0",IF(OR(K10="DNR",K11="DNR"),IF(K10="DNR",1,-1)*'Am Quals'!A8,IF(OR(ISBLANK(K10),ISBLANK(K11)),"",IF(OR(O10="-",O11="-"),IF(O10="-",1,-1)*'Am Quals'!A8,IF(ABS(O10-O11)&gt;'Am Quals'!A9,IF(O10-O11&gt;'Am Quals'!A9,1,-1)*'Am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IF(ISERROR(VLOOKUP(U11,'Am Quals'!U12:V111,2,FALSE))=TRUE,"",VLOOKUP(U11,'Am Quals'!U12:V111,2,FALSE))</f>
        <v/>
      </c>
      <c r="W11" s="169" t="str">
        <f>IF(ISERROR(VLOOKUP(U11,'Am Quals'!AL12:AO111,4,FALSE))=TRUE,"",VLOOKUP(U11,'Am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IF(A3&lt;A12,"BYE",IF(ISERROR(VLOOKUP(A12,'Am Quals'!AO12:'Am Quals'!AQ111,3,FALSE))=TRUE,"BYE",VLOOKUP(A12,'Am Quals'!AO12:'Am Quals'!AQ111,3,FALSE)))</f>
        <v>Popov Igor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Popov Igor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IF(A3&lt;A13,"BYE",IF(ISERROR(VLOOKUP(A13,'Am Quals'!AO12:'Am Quals'!AQ111,3,FALSE))=TRUE,"BYE",VLOOKUP(A13,'Am Quals'!AO12:'Am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IF(AND(LEFT(C12,1)="D",LEFT(C13,1)="D"),"0",IF(OR(C12="DNR",C13="DNR"),IF(C12="DNR",1,-1)*'Am Quals'!A8,IF(OR(ISBLANK(C12),ISBLANK(C13)),"",IF(OR(G12="-",G13="-"),IF(G12="-",1,-1)*'Am Quals'!A8,IF(ABS(G12-G13)&gt;'Am Quals'!A9,IF(G12-G13&gt;'Am Quals'!A9,1,-1)*'Am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IF(AND(LEFT(K12,1)="D",LEFT(K13,1)="D"),"0",IF(OR(K12="DNR",K13="DNR"),IF(K12="DNR",1,-1)*'Am Quals'!A8,IF(OR(ISBLANK(K12),ISBLANK(K13)),"",IF(OR(O12="-",O13="-"),IF(O12="-",1,-1)*'Am Quals'!A8,IF(ABS(O12-O13)&gt;'Am Quals'!A9,IF(O12-O13&gt;'Am Quals'!A9,1,-1)*'Am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IF(ISERROR(VLOOKUP(U13,'Am Quals'!U12:V111,2,FALSE))=TRUE,"",VLOOKUP(U13,'Am Quals'!U12:V111,2,FALSE))</f>
        <v/>
      </c>
      <c r="W13" s="169" t="str">
        <f>IF(ISERROR(VLOOKUP(U13,'Am Quals'!AL12:AO111,4,FALSE))=TRUE,"",VLOOKUP(U13,'Am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IF(A3&lt;A14,"BYE",IF(ISERROR(VLOOKUP(A14,'Am Quals'!AO12:'Am Quals'!AQ111,3,FALSE))=TRUE,"BYE",VLOOKUP(A14,'Am Quals'!AO12:'Am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IF(A3&lt;A15,"BYE",IF(ISERROR(VLOOKUP(A15,'Am Quals'!AO12:'Am Quals'!AQ111,3,FALSE))=TRUE,"BYE",VLOOKUP(A15,'Am Quals'!AO12:'Am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IF(AND(LEFT(C14,1)="D",LEFT(C15,1)="D"),"0",IF(OR(C14="DNR",C15="DNR"),IF(C14="DNR",1,-1)*'Am Quals'!A8,IF(OR(ISBLANK(C14),ISBLANK(C15)),"",IF(OR(G14="-",G15="-",),IF(G14="-",1,-1)*'Am Quals'!A8,IF(ABS(G14-G15)&gt;'Am Quals'!A9,IF(G14-G15&gt;'Am Quals'!A9,1,-1)*'Am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IF(AND(LEFT(K14,1)="D",LEFT(K15,1)="D"),"0",IF(OR(K14="DNR",K15="DNR"),IF(K14="DNR",1,-1)*'Am Quals'!A8,IF(OR(ISBLANK(K14),ISBLANK(K15)),"",IF(OR(O14="-",O15="-"),IF(O14="-",1,-1)*'Am Quals'!A8,IF(ABS(O14-O15)&gt;'Am Quals'!A9,IF(O14-O15&gt;'Am Quals'!A9,1,-1)*'Am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IF(ISERROR(VLOOKUP(U15,'Am Quals'!U12:V111,2,FALSE))=TRUE,"",VLOOKUP(U15,'Am Quals'!U12:V111,2,FALSE))</f>
        <v/>
      </c>
      <c r="W15" s="169" t="str">
        <f>IF(ISERROR(VLOOKUP(U15,'Am Quals'!AL12:AO111,4,FALSE))=TRUE,"",VLOOKUP(U15,'Am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IF(A3&lt;A16,"BYE",IF(ISERROR(VLOOKUP(A16,'Am Quals'!AO12:'Am Quals'!AQ111,3,FALSE))=TRUE,"BYE",VLOOKUP(A16,'Am Quals'!AO12:'Am Quals'!AQ111,3,FALSE)))</f>
        <v>Artemov Georgy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Artemov Georgy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IF(A3&lt;A17,"BYE",IF(ISERROR(VLOOKUP(A17,'Am Quals'!AO12:'Am Quals'!AQ111,3,FALSE))=TRUE,"BYE",VLOOKUP(A17,'Am Quals'!AO12:'Am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IF(AND(LEFT(C16,1)="D",LEFT(C17,1)="D"),"0",IF(OR(C16="DNR",C17="DNR"),IF(C16="DNR",1,-1)*'Am Quals'!A8,IF(OR(ISBLANK(C16),ISBLANK(C17)),"",IF(OR(G16="-",G17="-"),IF(G16="-",1,-1)*'Am Quals'!A8,IF(ABS(G16-G17)&gt;'Am Quals'!A9,IF(G16-G17&gt;'Am Quals'!A9,1,-1)*'Am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IF(AND(LEFT(K16,1)="D",LEFT(K17,1)="D"),"0",IF(OR(K16="DNR",K17="DNR"),IF(K16="DNR",1,-1)*'Am Quals'!A8,IF(OR(ISBLANK(K16),ISBLANK(K17)),"",IF(OR(O16="-",O17="-"),IF(O16="-",1,-1)*'Am Quals'!A8,IF(ABS(O16-O17)&gt;'Am Quals'!A9,IF(O16-O17&gt;'Am Quals'!A9,1,-1)*'Am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IF(ISERROR(VLOOKUP(U17,'Am Quals'!U12:V111,2,FALSE))=TRUE,"",VLOOKUP(U17,'Am Quals'!U12:V111,2,FALSE))</f>
        <v/>
      </c>
      <c r="W17" s="169" t="str">
        <f>IF(ISERROR(VLOOKUP(U17,'Am Quals'!AL12:AO111,4,FALSE))=TRUE,"",VLOOKUP(U17,'Am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IF(A3&lt;A18,"BYE",IF(ISERROR(VLOOKUP(A18,'Am Quals'!AO12:'Am Quals'!AQ111,3,FALSE))=TRUE,"BYE",VLOOKUP(A18,'Am Quals'!AO12:'Am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IF(A3&lt;A19,"BYE",IF(ISERROR(VLOOKUP(A19,'Am Quals'!AO12:'Am Quals'!AQ111,3,FALSE))=TRUE,"BYE",VLOOKUP(A19,'Am Quals'!AO12:'Am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IF(AND(LEFT(C18,1)="D",LEFT(C19,1)="D"),"0",IF(OR(C18="DNR",C19="DNR"),IF(C18="DNR",1,-1)*'Am Quals'!A8,IF(OR(ISBLANK(C18),ISBLANK(C19)),"",IF(OR(G18="-",G19="-"),IF(G18="-",1,-1)*'Am Quals'!A8,IF(ABS(G18-G19)&gt;'Am Quals'!A9,IF(G18-G19&gt;'Am Quals'!A9,1,-1)*'Am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IF(AND(LEFT(K18,1)="D",LEFT(K19,1)="D"),"0",IF(OR(K18="DNR",K19="DNR"),IF(K18="DNR",1,-1)*'Am Quals'!A8,IF(OR(ISBLANK(K18),ISBLANK(K19)),"",IF(OR(O18="-",O19="-"),IF(O18="-",1,-1)*'Am Quals'!A8,IF(ABS(O18-O19)&gt;'Am Quals'!A9,IF(O18-O19&gt;'Am Quals'!A9,1,-1)*'Am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IF(ISERROR(VLOOKUP(U19,'Am Quals'!U12:V111,2,FALSE))=TRUE,"",VLOOKUP(U19,'Am Quals'!U12:V111,2,FALSE))</f>
        <v/>
      </c>
      <c r="W19" s="169" t="str">
        <f>IF(ISERROR(VLOOKUP(U19,'Am Quals'!AL12:AO111,4,FALSE))=TRUE,"",VLOOKUP(U19,'Am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IF(A3&lt;A20,"BYE",IF(ISERROR(VLOOKUP(A20,'Am Quals'!AO12:'Am Quals'!AQ111,3,FALSE))=TRUE,"BYE",VLOOKUP(A20,'Am Quals'!AO12:'Am Quals'!AQ111,3,FALSE)))</f>
        <v>Savin Aleksandr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Savin Aleksandr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IF(A3&lt;A21,"BYE",IF(ISERROR(VLOOKUP(A21,'Am Quals'!AO12:'Am Quals'!AQ111,3,FALSE))=TRUE,"BYE",VLOOKUP(A21,'Am Quals'!AO12:'Am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IF(AND(LEFT(C20,1)="D",LEFT(C21,1)="D"),"0",IF(OR(C20="DNR",C21="DNR"),IF(C20="DNR",1,-1)*'Am Quals'!A8,IF(OR(ISBLANK(C20),ISBLANK(C21)),"",IF(OR(G20="-",G21="-"),IF(G20="-",1,-1)*'Am Quals'!A8,IF(ABS(G20-G21)&gt;'Am Quals'!A9,IF(G20-G21&gt;'Am Quals'!A9,1,-1)*'Am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IF(AND(LEFT(K20,1)="D",LEFT(K21,1)="D"),"0",IF(OR(K20="DNR",K21="DNR"),IF(K20="DNR",1,-1)*'Am Quals'!A8,IF(OR(ISBLANK(K20),ISBLANK(K21)),"",IF(OR(O20="-",O21="-"),IF(O20="-",1,-1)*'Am Quals'!A8,IF(ABS(O20-O21)&gt;'Am Quals'!A9,IF(O20-O21&gt;'Am Quals'!A9,1,-1)*'Am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IF(ISERROR(VLOOKUP(U21,'Am Quals'!U12:V111,2,FALSE))=TRUE,"",VLOOKUP(U21,'Am Quals'!U12:V111,2,FALSE))</f>
        <v/>
      </c>
      <c r="W21" s="169" t="str">
        <f>IF(ISERROR(VLOOKUP(U21,'Am Quals'!AL12:AO111,4,FALSE))=TRUE,"",VLOOKUP(U21,'Am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IF(A3&lt;A22,"BYE",IF(ISERROR(VLOOKUP(A22,'Am Quals'!AO12:'Am Quals'!AQ111,3,FALSE))=TRUE,"BYE",VLOOKUP(A22,'Am Quals'!AO12:'Am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IF(A3&lt;A23,"BYE",IF(ISERROR(VLOOKUP(A23,'Am Quals'!AO12:'Am Quals'!AQ111,3,FALSE))=TRUE,"BYE",VLOOKUP(A23,'Am Quals'!AO12:'Am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IF(AND(LEFT(C22,1)="D",LEFT(C23,1)="D"),"0",IF(OR(C22="DNR",C23="DNR"),IF(C22="DNR",1,-1)*'Am Quals'!A8,IF(OR(ISBLANK(C22),ISBLANK(C23)),"",IF(OR(G22="-",G23="-"),IF(G22="-",1,-1)*'Am Quals'!A8,IF(ABS(G22-G23)&gt;'Am Quals'!A9,IF(G22-G23&gt;'Am Quals'!A9,1,-1)*'Am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IF(AND(LEFT(K22,1)="D",LEFT(K23,1)="D"),"0",IF(OR(K22="DNR",K23="DNR"),IF(K22="DNR",1,-1)*'Am Quals'!A8,IF(OR(ISBLANK(K22),ISBLANK(K23)),"",IF(OR(O22="-",O23="-"),IF(O22="-",1,-1)*'Am Quals'!A8,IF(ABS(O22-O23)&gt;'Am Quals'!A9,IF(O22-O23&gt;'Am Quals'!A9,1,-1)*'Am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IF(ISERROR(VLOOKUP(U23,'Am Quals'!U12:V111,2,FALSE))=TRUE,"",VLOOKUP(U23,'Am Quals'!U12:V111,2,FALSE))</f>
        <v/>
      </c>
      <c r="W23" s="169" t="str">
        <f>IF(ISERROR(VLOOKUP(U23,'Am Quals'!AL12:AO111,4,FALSE))=TRUE,"",VLOOKUP(U23,'Am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IF(A3&lt;A24,"BYE",IF(ISERROR(VLOOKUP(A24,'Am Quals'!AO12:'Am Quals'!AQ111,3,FALSE))=TRUE,"BYE",VLOOKUP(A24,'Am Quals'!AO12:'Am Quals'!AQ111,3,FALSE)))</f>
        <v>Nikulin Anton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Nikulin Anton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IF(A3&lt;A25,"BYE",IF(ISERROR(VLOOKUP(A25,'Am Quals'!AO12:'Am Quals'!AQ111,3,FALSE))=TRUE,"BYE",VLOOKUP(A25,'Am Quals'!AO12:'Am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IF(AND(LEFT(C24,1)="D",LEFT(C25,1)="D"),"0",IF(OR(C24="DNR",C25="DNR"),IF(C24="DNR",1,-1)*'Am Quals'!A8,IF(OR(ISBLANK(C24),ISBLANK(C25)),"",IF(OR(G24="-",G25="-"),IF(G24="-",1,-1)*'Am Quals'!A8,IF(ABS(G24-G25)&gt;'Am Quals'!A9,IF(G24-G25&gt;'Am Quals'!A9,1,-1)*'Am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IF(AND(LEFT(K24,1)="D",LEFT(K25,1)="D"),"0",IF(OR(K24="DNR",K25="DNR"),IF(K24="DNR",1,-1)*'Am Quals'!A8,IF(OR(ISBLANK(K24),ISBLANK(K25)),"",IF(OR(O24="-",O25="-"),IF(O24="-",1,-1)*'Am Quals'!A8,IF(ABS(O24-O25)&gt;'Am Quals'!A9,IF(O24-O25&gt;'Am Quals'!A9,1,-1)*'Am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IF(ISERROR(VLOOKUP(U25,'Am Quals'!U12:V111,2,FALSE))=TRUE,"",VLOOKUP(U25,'Am Quals'!U12:V111,2,FALSE))</f>
        <v/>
      </c>
      <c r="W25" s="169" t="str">
        <f>IF(ISERROR(VLOOKUP(U25,'Am Quals'!AL12:AO111,4,FALSE))=TRUE,"",VLOOKUP(U25,'Am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IF(A3&lt;A26,"BYE",IF(ISERROR(VLOOKUP(A26,'Am Quals'!AO12:'Am Quals'!AQ111,3,FALSE))=TRUE,"BYE",VLOOKUP(A26,'Am Quals'!AO12:'Am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IF(A3&lt;A27,"BYE",IF(ISERROR(VLOOKUP(A27,'Am Quals'!AO12:'Am Quals'!AQ111,3,FALSE))=TRUE,"BYE",VLOOKUP(A27,'Am Quals'!AO12:'Am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IF(AND(LEFT(C26,1)="D",LEFT(C27,1)="D"),"0",IF(OR(C26="DNR",C27="DNR"),IF(C26="DNR",1,-1)*'Am Quals'!A8,IF(OR(ISBLANK(C26),ISBLANK(C27)),"",IF(OR(G26="-",G27="-"),IF(G26="-",1,-1)*'Am Quals'!A8,IF(ABS(G26-G27)&gt;'Am Quals'!A9,IF(G26-G27&gt;'Am Quals'!A9,1,-1)*'Am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IF(AND(LEFT(K26,1)="D",LEFT(K27,1)="D"),"0",IF(OR(K26="DNR",K27="DNR"),IF(K26="DNR",1,-1)*'Am Quals'!A8,IF(OR(ISBLANK(K26),ISBLANK(K27)),"",IF(OR(O26="-",O27="-"),IF(O26="-",1,-1)*'Am Quals'!A8,IF(ABS(O26-O27)&gt;'Am Quals'!A9,IF(O26-O27&gt;'Am Quals'!A9,1,-1)*'Am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IF(ISERROR(VLOOKUP(U27,'Am Quals'!U12:V111,2,FALSE))=TRUE,"",VLOOKUP(U27,'Am Quals'!U12:V111,2,FALSE))</f>
        <v/>
      </c>
      <c r="W27" s="169" t="str">
        <f>IF(ISERROR(VLOOKUP(U27,'Am Quals'!AL12:AO111,4,FALSE))=TRUE,"",VLOOKUP(U27,'Am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IF(A3&lt;A28,"BYE",IF(ISERROR(VLOOKUP(A28,'Am Quals'!AO12:'Am Quals'!AQ111,3,FALSE))=TRUE,"BYE",VLOOKUP(A28,'Am Quals'!AO12:'Am Quals'!AQ111,3,FALSE)))</f>
        <v>Rogachev Vladimir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Rogachev Vladimir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IF(A3&lt;A29,"BYE",IF(ISERROR(VLOOKUP(A29,'Am Quals'!AO12:'Am Quals'!AQ111,3,FALSE))=TRUE,"BYE",VLOOKUP(A29,'Am Quals'!AO12:'Am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IF(AND(LEFT(C28,1)="D",LEFT(C29,1)="D"),"0",IF(OR(C28="DNR",C29="DNR"),IF(C28="DNR",1,-1)*'Am Quals'!A8,IF(OR(ISBLANK(C28),ISBLANK(C29)),"",IF(OR(G28="-",G29="-"),IF(G28="-",1,-1)*'Am Quals'!A8,IF(ABS(G28-G29)&gt;'Am Quals'!A9,IF(G28-G29&gt;'Am Quals'!A9,1,-1)*'Am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IF(AND(LEFT(K28,1)="D",LEFT(K29,1)="D"),"0",IF(OR(K28="DNR",K29="DNR"),IF(K28="DNR",1,-1)*'Am Quals'!A8,IF(OR(ISBLANK(K28),ISBLANK(K29)),"",IF(OR(O28="-",O29="-"),IF(O28="-",1,-1)*'Am Quals'!A8,IF(ABS(O28-O29)&gt;'Am Quals'!A9,IF(O28-O29&gt;'Am Quals'!A9,1,-1)*'Am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IF(ISERROR(VLOOKUP(U29,'Am Quals'!U12:V111,2,FALSE))=TRUE,"",VLOOKUP(U29,'Am Quals'!U12:V111,2,FALSE))</f>
        <v/>
      </c>
      <c r="W29" s="169" t="str">
        <f>IF(ISERROR(VLOOKUP(U29,'Am Quals'!AL12:AO111,4,FALSE))=TRUE,"",VLOOKUP(U29,'Am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IF(A3&lt;A30,"BYE",IF(ISERROR(VLOOKUP(A30,'Am Quals'!AO12:'Am Quals'!AQ111,3,FALSE))=TRUE,"BYE",VLOOKUP(A30,'Am Quals'!AO12:'Am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IF(A3&lt;A31,"BYE",IF(ISERROR(VLOOKUP(A31,'Am Quals'!AO12:'Am Quals'!AQ111,3,FALSE))=TRUE,"BYE",VLOOKUP(A31,'Am Quals'!AO12:'Am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IF(AND(LEFT(C30,1)="D",LEFT(C31,1)="D"),"0",IF(OR(C30="DNR",C31="DNR"),IF(C30="DNR",1,-1)*'Am Quals'!A8,IF(OR(ISBLANK(C30),ISBLANK(C31)),"",IF(OR(G30="-",G31="-"),IF(G30="-",1,-1)*'Am Quals'!A8,IF(ABS(G30-G31)&gt;'Am Quals'!A9,IF(G30-G31&gt;'Am Quals'!A9,1,-1)*'Am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IF(AND(LEFT(K30,1)="D",LEFT(K31,1)="D"),"0",IF(OR(K30="DNR",K31="DNR"),IF(K30="DNR",1,-1)*'Am Quals'!A8,IF(OR(ISBLANK(K30),ISBLANK(K31)),"",IF(OR(O30="-",O31="-"),IF(O30="-",1,-1)*'Am Quals'!A8,IF(ABS(O30-O31)&gt;'Am Quals'!A9,IF(O30-O31&gt;'Am Quals'!A9,1,-1)*'Am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IF(ISERROR(VLOOKUP(U31,'Am Quals'!U12:V111,2,FALSE))=TRUE,"",VLOOKUP(U31,'Am Quals'!U12:V111,2,FALSE))</f>
        <v/>
      </c>
      <c r="W31" s="169" t="str">
        <f>IF(ISERROR(VLOOKUP(U31,'Am Quals'!AL12:AO111,4,FALSE))=TRUE,"",VLOOKUP(U31,'Am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IF(A3&lt;A32,"BYE",IF(ISERROR(VLOOKUP(A32,'Am Quals'!AO12:'Am Quals'!AQ111,3,FALSE))=TRUE,"BYE",VLOOKUP(A32,'Am Quals'!AO12:'Am Quals'!AQ111,3,FALSE)))</f>
        <v>Glushko Oleg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Glushko Oleg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IF(A3&lt;A33,"BYE",IF(ISERROR(VLOOKUP(A33,'Am Quals'!AO12:'Am Quals'!AQ111,3,FALSE))=TRUE,"BYE",VLOOKUP(A33,'Am Quals'!AO12:'Am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IF(AND(LEFT(C32,1)="D",LEFT(C33,1)="D"),"0",IF(OR(C32="DNR",C33="DNR"),IF(C32="DNR",1,-1)*'Am Quals'!A8,IF(OR(ISBLANK(C32),ISBLANK(C33)),"",IF(OR(G32="-",G33="-"),IF(G32="-",1,-1)*'Am Quals'!A8,IF(ABS(G32-G33)&gt;'Am Quals'!A9,IF(G32-G33&gt;'Am Quals'!A9,1,-1)*'Am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IF(AND(LEFT(K32,1)="D",LEFT(K33,1)="D"),"0",IF(OR(K32="DNR",K33="DNR"),IF(K32="DNR",1,-1)*'Am Quals'!A8,IF(OR(ISBLANK(K32),ISBLANK(K33)),"",IF(OR(O32="-",O33="-"),IF(O32="-",1,-1)*'Am Quals'!A8,IF(ABS(O32-O33)&gt;'Am Quals'!A9,IF(O32-O33&gt;'Am Quals'!A9,1,-1)*'Am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IF(ISERROR(VLOOKUP(U33,'Am Quals'!U12:V111,2,FALSE))=TRUE,"",VLOOKUP(U33,'Am Quals'!U12:V111,2,FALSE))</f>
        <v/>
      </c>
      <c r="W33" s="169" t="str">
        <f>IF(ISERROR(VLOOKUP(U33,'Am Quals'!AL12:AO111,4,FALSE))=TRUE,"",VLOOKUP(U33,'Am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IF(A3&lt;A34,"BYE",IF(ISERROR(VLOOKUP(A34,'Am Quals'!AO12:'Am Quals'!AQ111,3,FALSE))=TRUE,"BYE",VLOOKUP(A34,'Am Quals'!AO12:'Am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IF(A3&lt;A35,"BYE",IF(ISERROR(VLOOKUP(A35,'Am Quals'!AO12:'Am Quals'!AQ111,3,FALSE))=TRUE,"BYE",VLOOKUP(A35,'Am Quals'!AO12:'Am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IF(AND(LEFT(C34,1)="D",LEFT(C35,1)="D"),"0",IF(OR(C34="DNR",C35="DNR"),IF(C34="DNR",1,-1)*'Am Quals'!A8,IF(OR(ISBLANK(C34),ISBLANK(C35)),"",IF(OR(G34="-",G35="-"),IF(G34="-",1,-1)*'Am Quals'!A8,IF(ABS(G34-G35)&gt;'Am Quals'!A9,IF(G34-G35&gt;'Am Quals'!A9,1,-1)*'Am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IF(AND(LEFT(K34,1)="D",LEFT(K35,1)="D"),"0",IF(OR(K34="DNR",K35="DNR"),IF(K34="DNR",1,-1)*'Am Quals'!A8,IF(OR(ISBLANK(K34),ISBLANK(K35)),"",IF(OR(O34="-",O35="-"),IF(O34="-",1,-1)*'Am Quals'!A8,IF(ABS(O34-O35)&gt;'Am Quals'!A9,IF(O34-O35&gt;'Am Quals'!A9,1,-1)*'Am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IF(ISERROR(VLOOKUP(U35,'Am Quals'!U12:V111,2,FALSE))=TRUE,"",VLOOKUP(U35,'Am Quals'!U12:V111,2,FALSE))</f>
        <v/>
      </c>
      <c r="W35" s="169" t="str">
        <f>IF(ISERROR(VLOOKUP(U35,'Am Quals'!AL12:AO111,4,FALSE))=TRUE,"",VLOOKUP(U35,'Am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IF(A3&lt;A36,"BYE",IF(ISERROR(VLOOKUP(A36,'Am Quals'!AO12:'Am Quals'!AQ111,3,FALSE))=TRUE,"BYE",VLOOKUP(A36,'Am Quals'!AO12:'Am Quals'!AQ111,3,FALSE)))</f>
        <v>Rychkov Svyatoslav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Rychkov Svyatoslav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IF(A3&lt;A37,"BYE",IF(ISERROR(VLOOKUP(A37,'Am Quals'!AO12:'Am Quals'!AQ111,3,FALSE))=TRUE,"BYE",VLOOKUP(A37,'Am Quals'!AO12:'Am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IF(AND(LEFT(C36,1)="D",LEFT(C37,1)="D"),"0",IF(OR(C36="DNR",C37="DNR"),IF(C36="DNR",1,-1)*'Am Quals'!A8,IF(OR(ISBLANK(C36),ISBLANK(C37)),"",IF(OR(G36="-",G37="-"),IF(G36="-",1,-1)*'Am Quals'!A8,IF(ABS(G36-G37)&gt;'Am Quals'!A9,IF(G36-G37&gt;'Am Quals'!A9,1,-1)*'Am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IF(AND(LEFT(K36,1)="D",LEFT(K37,1)="D"),"0",IF(OR(K36="DNR",K37="DNR"),IF(K36="DNR",1,-1)*'Am Quals'!A8,IF(OR(ISBLANK(K36),ISBLANK(K37)),"",IF(OR(O36="-",O37="-"),IF(O36="-",1,-1)*'Am Quals'!A8,IF(ABS(O36-O37)&gt;'Am Quals'!A9,IF(O36-O37&gt;'Am Quals'!A9,1,-1)*'Am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IF(ISERROR(VLOOKUP(U37,'Am Quals'!U12:V111,2,FALSE))=TRUE,"",VLOOKUP(U37,'Am Quals'!U12:V111,2,FALSE))</f>
        <v/>
      </c>
      <c r="W37" s="169" t="str">
        <f>IF(ISERROR(VLOOKUP(U37,'Am Quals'!AL12:AO111,4,FALSE))=TRUE,"",VLOOKUP(U37,'Am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IF(A3&lt;A38,"BYE",IF(ISERROR(VLOOKUP(A38,'Am Quals'!AO12:'Am Quals'!AQ111,3,FALSE))=TRUE,"BYE",VLOOKUP(A38,'Am Quals'!AO12:'Am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IF(A3&lt;A39,"BYE",IF(ISERROR(VLOOKUP(A39,'Am Quals'!AO12:'Am Quals'!AQ111,3,FALSE))=TRUE,"BYE",VLOOKUP(A39,'Am Quals'!AO12:'Am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IF(AND(LEFT(C38,1)="D",LEFT(C39,1)="D"),"0",IF(OR(C38="DNR",C39="DNR"),IF(C38="DNR",1,-1)*'Am Quals'!A8,IF(OR(ISBLANK(C38),ISBLANK(C39)),"",IF(OR(G38="-",G39="-"),IF(G38="-",1,-1)*'Am Quals'!A8,IF(ABS(G38-G39)&gt;'Am Quals'!A9,IF(G38-G39&gt;'Am Quals'!A9,1,-1)*'Am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IF(AND(LEFT(K38,1)="D",LEFT(K39,1)="D"),"0",IF(OR(K38="DNR",K39="DNR"),IF(K38="DNR",1,-1)*'Am Quals'!A8,IF(OR(ISBLANK(K38),ISBLANK(K39)),"",IF(OR(O38="-",O39="-"),IF(O38="-",1,-1)*'Am Quals'!A8,IF(ABS(O38-O39)&gt;'Am Quals'!A9,IF(O38-O39&gt;'Am Quals'!A9,1,-1)*'Am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IF(ISERROR(VLOOKUP(U39,'Am Quals'!U12:V111,2,FALSE))=TRUE,"",VLOOKUP(U39,'Am Quals'!U12:V111,2,FALSE))</f>
        <v/>
      </c>
      <c r="W39" s="169" t="str">
        <f>IF(ISERROR(VLOOKUP(U39,'Am Quals'!AL12:AO111,4,FALSE))=TRUE,"",VLOOKUP(U39,'Am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RUNOFF","",S8),IF(A3&lt;16,"BYE",IF(ISERROR(VLOOKUP(A43,'Am Quals'!AO12:'Am Quals'!AQ111,3,FALSE))=TRUE,"BYE",VLOOKUP(A43,'Am Quals'!AO12:'Am Quals'!AQ111,3,FALSE))))</f>
        <v>Kolesov Anton</v>
      </c>
      <c r="C43" s="94"/>
      <c r="D43" s="95"/>
      <c r="E43" s="95"/>
      <c r="F43" s="95"/>
      <c r="G43" s="65" t="str">
        <f t="array" ref="G43:G58">IF(LEFT(C43:C58,1)="D","-",IF(D43:D58&gt;'Am Quals'!A6,"-",IF(C43:C58&gt;0,C43:C58+D43:D58*'Am Quals'!A5+F43:F58*'Am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IF(LEFT(K43:K58,1)="D","-",IF(L43:L58&gt;'Am Quals'!A6,"-",IF(K43:K58&gt;0,K43:K58+L43:L58*'Am Quals'!A5+N43:N58*'Am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Kolesov Anton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206" t="str">
        <f>IF(A3&gt;16,IF(S10="TIE - HOLD RUNOFF","",S10),IF(A3&lt;16,"BYE",IF(ISERROR(VLOOKUP(A44,'Am Quals'!AO12:'Am Quals'!AQ111,3,FALSE))=TRUE,"BYE",VLOOKUP(A44,'Am Quals'!AO12:'Am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IF(AND(LEFT(C43,1)="D",LEFT(C44,1)="D"),"0",IF(OR(C43="DNR",C44="DNR"),IF(C43="DNR",1,-1)*'Am Quals'!A8,IF(OR(ISBLANK(C43),ISBLANK(C44)),"",IF(OR(G43="-",G44="-"),IF(G43="-",1,-1)*'Am Quals'!A8,IF(ABS(G43-G44)&gt;'Am Quals'!A9,IF(G43-G44&gt;'Am Quals'!A9,1,-1)*'Am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IF(AND(LEFT(K43,1)="D",LEFT(K44,1)="D"),"0",IF(OR(K43="DNR",K44="DNR"),IF(K43="DNR",1,-1)*'Am Quals'!A8,IF(OR(ISBLANK(K43),ISBLANK(K44)),"",IF(OR(O43="-",O44="-"),IF(O43="-",1,-1)*'Am Quals'!A8,IF(ABS(O43-O44)&gt;'Am Quals'!A9,IF(O43-O44&gt;'Am Quals'!A9,1,-1)*'Am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IF(ISERROR(VLOOKUP(U44,'Am Quals'!U12:V111,2,FALSE))=TRUE,"",VLOOKUP(U44,'Am Quals'!U12:V111,2,FALSE))</f>
        <v/>
      </c>
      <c r="W44" s="170" t="str">
        <f>IF(ISERROR(VLOOKUP(U44,'Am Quals'!AL12:AO111,4,FALSE))=TRUE,"",VLOOKUP(U44,'Am Quals'!AL12:AO111,4,FALSE))</f>
        <v/>
      </c>
    </row>
    <row r="45" spans="1:30" ht="25.5" customHeight="1">
      <c r="A45" s="207">
        <f>IF(S12=B12, A12, A13)</f>
        <v>8</v>
      </c>
      <c r="B45" s="208" t="str">
        <f>IF(A3&gt;16,IF(S12="TIE - HOLD RUNOFF","",S12),IF(A3&lt;16,"BYE",IF(ISERROR(VLOOKUP(A45,'Am Quals'!AO12:'Am Quals'!AQ111,3,FALSE))=TRUE,"BYE",VLOOKUP(A45,'Am Quals'!AO12:'Am Quals'!AQ111,3,FALSE))))</f>
        <v>Popov Igor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Popov Igor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206" t="str">
        <f>IF(A3&gt;16,IF(S14="TIE - HOLD RUNOFF","",S14),IF(A3&lt;16,"BYE",IF(ISERROR(VLOOKUP(A46,'Am Quals'!AO12:'Am Quals'!AQ111,3,FALSE))=TRUE,"BYE",VLOOKUP(A46,'Am Quals'!AO12:'Am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IF(AND(LEFT(C45,1)="D",LEFT(C46,1)="D"),"0",IF(OR(C45="DNR",C46="DNR"),IF(C45="DNR",1,-1)*'Am Quals'!A8,IF(OR(ISBLANK(C45),ISBLANK(C46)),"",IF(OR(G45="-",G46="-"),IF(G45="-",1,-1)*'Am Quals'!A8,IF(ABS(G45-G46)&gt;'Am Quals'!A9,IF(G45-G46&gt;'Am Quals'!A9,1,-1)*'Am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IF(AND(LEFT(K45,1)="D",LEFT(K46,1)="D"),"0",IF(OR(K45="DNR",K46="DNR"),IF(K45="DNR",1,-1)*'Am Quals'!A8,IF(OR(ISBLANK(K45),ISBLANK(K46)),"",IF(OR(O45="-",O46="-"),IF(O45="-",1,-1)*'Am Quals'!A8,IF(ABS(O45-O46)&gt;'Am Quals'!A9,IF(O45-O46&gt;'Am Quals'!A9,1,-1)*'Am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IF(ISERROR(VLOOKUP(U46,'Am Quals'!U12:V111,2,FALSE))=TRUE,"",VLOOKUP(U46,'Am Quals'!U12:V111,2,FALSE))</f>
        <v/>
      </c>
      <c r="W46" s="170" t="str">
        <f>IF(ISERROR(VLOOKUP(U46,'Am Quals'!AL12:AO111,4,FALSE))=TRUE,"",VLOOKUP(U46,'Am Quals'!AL12:AO111,4,FALSE))</f>
        <v/>
      </c>
    </row>
    <row r="47" spans="1:30" ht="25.5" customHeight="1">
      <c r="A47" s="207">
        <f>IF(S16=B16, A16, A17)</f>
        <v>4</v>
      </c>
      <c r="B47" s="208" t="str">
        <f>IF(A3&gt;16,IF(S16="TIE - HOLD RUNOFF","",S16),IF(A3&lt;16,"BYE",IF(ISERROR(VLOOKUP(A47,'Am Quals'!AO12:'Am Quals'!AQ111,3,FALSE))=TRUE,"BYE",VLOOKUP(A47,'Am Quals'!AO12:'Am Quals'!AQ111,3,FALSE))))</f>
        <v>Artemov Georgy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Artemov Georgy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210" t="str">
        <f>IF(A3&gt;16,IF(S18="TIE - HOLD RUNOFF","",S18),IF(A3&lt;16,"BYE",IF(ISERROR(VLOOKUP(A48,'Am Quals'!AO12:'Am Quals'!AQ111,3,FALSE))=TRUE,"BYE",VLOOKUP(A48,'Am Quals'!AO12:'Am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IF(AND(LEFT(C47,1)="D",LEFT(C48,1)="D"),"0",IF(OR(C47="DNR",C48="DNR"),IF(C47="DNR",1,-1)*'Am Quals'!A8,IF(OR(ISBLANK(C47),ISBLANK(C48)),"",IF(OR(G47="-",G48="-"),IF(G47="-",1,-1)*'Am Quals'!A8,IF(ABS(G47-G48)&gt;'Am Quals'!A9,IF(G47-G48&gt;'Am Quals'!A9,1,-1)*'Am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IF(AND(LEFT(K47,1)="D",LEFT(K48,1)="D"),"0",IF(OR(K47="DNR",K48="DNR"),IF(K47="DNR",1,-1)*'Am Quals'!A8,IF(OR(ISBLANK(K47),ISBLANK(K48)),"",IF(OR(O47="-",O48="-"),IF(O47="-",1,-1)*'Am Quals'!A8,IF(ABS(O47-O48)&gt;'Am Quals'!A9,IF(O47-O48&gt;'Am Quals'!A9,1,-1)*'Am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IF(ISERROR(VLOOKUP(U48,'Am Quals'!U12:V111,2,FALSE))=TRUE,"",VLOOKUP(U48,'Am Quals'!U12:V111,2,FALSE))</f>
        <v/>
      </c>
      <c r="W48" s="170" t="str">
        <f>IF(ISERROR(VLOOKUP(U48,'Am Quals'!AL12:AO111,4,FALSE))=TRUE,"",VLOOKUP(U48,'Am Quals'!AL12:AO111,4,FALSE))</f>
        <v/>
      </c>
    </row>
    <row r="49" spans="1:23" ht="25.5" customHeight="1">
      <c r="A49" s="207">
        <f>IF(S20=B20, A20, A21)</f>
        <v>5</v>
      </c>
      <c r="B49" s="208" t="str">
        <f>IF(A3&gt;16,IF(S20="TIE - HOLD RUNOFF","",S20),IF(A3&lt;16,"BYE",IF(ISERROR(VLOOKUP(A49,'Am Quals'!AO12:'Am Quals'!AQ111,3,FALSE))=TRUE,"BYE",VLOOKUP(A49,'Am Quals'!AO12:'Am Quals'!AQ111,3,FALSE))))</f>
        <v>Savin Aleksandr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Savin Aleksandr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210" t="str">
        <f>IF(A3&gt;16,IF(S22="TIE - HOLD RUNOFF","",S22),IF(A3&lt;16,"BYE",IF(ISERROR(VLOOKUP(A50,'Am Quals'!AO12:'Am Quals'!AQ111,3,FALSE))=TRUE,"BYE",VLOOKUP(A50,'Am Quals'!AO12:'Am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IF(AND(LEFT(C49,1)="D",LEFT(C50,1)="D"),"0",IF(OR(C49="DNR",C50="DNR"),IF(C49="DNR",1,-1)*'Am Quals'!A8,IF(OR(ISBLANK(C49),ISBLANK(C50)),"",IF(OR(G49="-",G50="-"),IF(G49="-",1,-1)*'Am Quals'!A8,IF(ABS(G49-G50)&gt;'Am Quals'!A9,IF(G49-G50&gt;'Am Quals'!A9,1,-1)*'Am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IF(AND(LEFT(K49,1)="D",LEFT(K50,1)="D"),"0",IF(OR(K49="DNR",K50="DNR"),IF(K49="DNR",1,-1)*'Am Quals'!A8,IF(OR(ISBLANK(K49),ISBLANK(K50)),"",IF(OR(O49="-",O50="-"),IF(O49="-",1,-1)*'Am Quals'!A8,IF(ABS(O49-O50)&gt;'Am Quals'!A9,IF(O49-O50&gt;'Am Quals'!A9,1,-1)*'Am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IF(ISERROR(VLOOKUP(U50,'Am Quals'!U12:V111,2,FALSE))=TRUE,"",VLOOKUP(U50,'Am Quals'!U12:V111,2,FALSE))</f>
        <v/>
      </c>
      <c r="W50" s="170" t="str">
        <f>IF(ISERROR(VLOOKUP(U50,'Am Quals'!AL12:AO111,4,FALSE))=TRUE,"",VLOOKUP(U50,'Am Quals'!AL12:AO111,4,FALSE))</f>
        <v/>
      </c>
    </row>
    <row r="51" spans="1:23" ht="25.5" customHeight="1">
      <c r="A51" s="207">
        <f>IF(S24=B24, A24, A25)</f>
        <v>2</v>
      </c>
      <c r="B51" s="208" t="str">
        <f>IF(A3&gt;16,IF(S24="TIE - HOLD RUNOFF","",S24),IF(A3&lt;16,"BYE",IF(ISERROR(VLOOKUP(A51,'Am Quals'!AO12:'Am Quals'!AQ111,3,FALSE))=TRUE,"BYE",VLOOKUP(A51,'Am Quals'!AO12:'Am Quals'!AQ111,3,FALSE))))</f>
        <v>Nikulin Anton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Nikulin Anton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210" t="str">
        <f>IF(A3&gt;16,IF(S26="TIE - HOLD RUNOFF","",S26),IF(A3&lt;16,"BYE",IF(ISERROR(VLOOKUP(A52,'Am Quals'!AO12:'Am Quals'!AQ111,3,FALSE))=TRUE,"BYE",VLOOKUP(A52,'Am Quals'!AO12:'Am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IF(AND(LEFT(C51,1)="D",LEFT(C52,1)="D"),"0",IF(OR(C51="DNR",C52="DNR"),IF(C51="DNR",1,-1)*'Am Quals'!A8,IF(OR(ISBLANK(C51),ISBLANK(C52)),"",IF(OR(G51="-",G52="-"),IF(G51="-",1,-1)*'Am Quals'!A8,IF(ABS(G51-G52)&gt;'Am Quals'!A9,IF(G51-G52&gt;'Am Quals'!A9,1,-1)*'Am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IF(AND(LEFT(K51,1)="D",LEFT(K52,1)="D"),"0",IF(OR(K51="DNR",K52="DNR"),IF(K51="DNR",1,-1)*'Am Quals'!A8,IF(OR(ISBLANK(K51),ISBLANK(K52)),"",IF(OR(O51="-",O52="-"),IF(O51="-",1,-1)*'Am Quals'!A8,IF(ABS(O51-O52)&gt;'Am Quals'!A9,IF(O51-O52&gt;'Am Quals'!A9,1,-1)*'Am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IF(ISERROR(VLOOKUP(U52,'Am Quals'!U12:V111,2,FALSE))=TRUE,"",VLOOKUP(U52,'Am Quals'!U12:V111,2,FALSE))</f>
        <v/>
      </c>
      <c r="W52" s="170" t="str">
        <f>IF(ISERROR(VLOOKUP(U52,'Am Quals'!AL12:AO111,4,FALSE))=TRUE,"",VLOOKUP(U52,'Am Quals'!AL12:AO111,4,FALSE))</f>
        <v/>
      </c>
    </row>
    <row r="53" spans="1:23" ht="25.5" customHeight="1">
      <c r="A53" s="207">
        <f>IF(S28=B28, A28, A29)</f>
        <v>7</v>
      </c>
      <c r="B53" s="208" t="str">
        <f>IF(A3&gt;16,IF(S28="TIE - HOLD RUNOFF","",S28),IF(A3&lt;16,"BYE",IF(ISERROR(VLOOKUP(A53,'Am Quals'!AO12:'Am Quals'!AQ111,3,FALSE))=TRUE,"BYE",VLOOKUP(A53,'Am Quals'!AO12:'Am Quals'!AQ111,3,FALSE))))</f>
        <v>Rogachev Vladimir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Rogachev Vladimir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210" t="str">
        <f>IF(A3&gt;16,IF(S30="TIE - HOLD RUNOFF","",S30),IF(A3&lt;16,"BYE",IF(ISERROR(VLOOKUP(A54,'Am Quals'!AO12:'Am Quals'!AQ111,3,FALSE))=TRUE,"BYE",VLOOKUP(A54,'Am Quals'!AO12:'Am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IF(AND(LEFT(C53,1)="D",LEFT(C54,1)="D"),"0",IF(OR(C53="DNR",C54="DNR"),IF(C53="DNR",1,-1)*'Am Quals'!A8,IF(OR(ISBLANK(C53),ISBLANK(C54)),"",IF(OR(G53="-",G54="-"),IF(G53="-",1,-1)*'Am Quals'!A8,IF(ABS(G53-G54)&gt;'Am Quals'!A9,IF(G53-G54&gt;'Am Quals'!A9,1,-1)*'Am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IF(AND(LEFT(K53,1)="D",LEFT(K54,1)="D"),"0",IF(OR(K53="DNR",K54="DNR"),IF(K53="DNR",1,-1)*'Am Quals'!A8,IF(OR(ISBLANK(K53),ISBLANK(K54)),"",IF(OR(O53="-",O54="-"),IF(O53="-",1,-1)*'Am Quals'!A8,IF(ABS(O53-O54)&gt;'Am Quals'!A9,IF(O53-O54&gt;'Am Quals'!A9,1,-1)*'Am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IF(ISERROR(VLOOKUP(U54,'Am Quals'!U12:V111,2,FALSE))=TRUE,"",VLOOKUP(U54,'Am Quals'!U12:V111,2,FALSE))</f>
        <v/>
      </c>
      <c r="W54" s="170" t="str">
        <f>IF(ISERROR(VLOOKUP(U54,'Am Quals'!AL12:AO111,4,FALSE))=TRUE,"",VLOOKUP(U54,'Am Quals'!AL12:AO111,4,FALSE))</f>
        <v/>
      </c>
    </row>
    <row r="55" spans="1:23" ht="25.5" customHeight="1">
      <c r="A55" s="207">
        <f>IF(S32=B32, A32, A33)</f>
        <v>3</v>
      </c>
      <c r="B55" s="208" t="str">
        <f>IF(A3&gt;16,IF(S32="TIE - HOLD RUNOFF","",S32),IF(A3&lt;16,"BYE",IF(ISERROR(VLOOKUP(A55,'Am Quals'!AO12:'Am Quals'!AQ111,3,FALSE))=TRUE,"BYE",VLOOKUP(A55,'Am Quals'!AO12:'Am Quals'!AQ111,3,FALSE))))</f>
        <v>Glushko Oleg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Glushko Oleg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210" t="str">
        <f>IF(A3&gt;16,IF(S34="TIE - HOLD RUNOFF","",S34),IF(A3&lt;16,"BYE",IF(ISERROR(VLOOKUP(A56,'Am Quals'!AO12:'Am Quals'!AQ111,3,FALSE))=TRUE,"BYE",VLOOKUP(A56,'Am Quals'!AO12:'Am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IF(AND(LEFT(C55,1)="D",LEFT(C56,1)="D"),"0",IF(OR(C55="DNR",C56="DNR"),IF(C55="DNR",1,-1)*'Am Quals'!A8,IF(OR(ISBLANK(C55),ISBLANK(C56)),"",IF(OR(G55="-",G56="-"),IF(G55="-",1,-1)*'Am Quals'!A8,IF(ABS(G55-G56)&gt;'Am Quals'!A9,IF(G55-G56&gt;'Am Quals'!A9,1,-1)*'Am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IF(AND(LEFT(K55,1)="D",LEFT(K56,1)="D"),"0",IF(OR(K55="DNR",K56="DNR"),IF(K55="DNR",1,-1)*'Am Quals'!A8,IF(OR(ISBLANK(K55),ISBLANK(K56)),"",IF(OR(O55="-",O56="-"),IF(O55="-",1,-1)*'Am Quals'!A8,IF(ABS(O55-O56)&gt;'Am Quals'!A9,IF(O55-O56&gt;'Am Quals'!A9,1,-1)*'Am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IF(ISERROR(VLOOKUP(U56,'Am Quals'!U12:V111,2,FALSE))=TRUE,"",VLOOKUP(U56,'Am Quals'!U12:V111,2,FALSE))</f>
        <v/>
      </c>
      <c r="W56" s="170" t="str">
        <f>IF(ISERROR(VLOOKUP(U56,'Am Quals'!AL12:AO111,4,FALSE))=TRUE,"",VLOOKUP(U56,'Am Quals'!AL12:AO111,4,FALSE))</f>
        <v/>
      </c>
    </row>
    <row r="57" spans="1:23" ht="25.5" customHeight="1">
      <c r="A57" s="207">
        <f>IF(S36=B36, A36, A37)</f>
        <v>6</v>
      </c>
      <c r="B57" s="208" t="str">
        <f>IF(A3&gt;16,IF(S36="TIE - HOLD RUNOFF","",S36),IF(A3&lt;16,"BYE",IF(ISERROR(VLOOKUP(A57,'Am Quals'!AO12:'Am Quals'!AQ111,3,FALSE))=TRUE,"BYE",VLOOKUP(A57,'Am Quals'!AO12:'Am Quals'!AQ111,3,FALSE))))</f>
        <v>Rychkov Svyatoslav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Rychkov Svyatoslav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212" t="str">
        <f>IF(A3&gt;16,IF(S38="TIE - HOLD RUNOFF","",S38),IF(A3&lt;16,"BYE",IF(ISERROR(VLOOKUP(A58,'Am Quals'!AO12:'Am Quals'!AQ111,3,FALSE))=TRUE,"BYE",VLOOKUP(A58,'Am Quals'!AO12:'Am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IF(AND(LEFT(C57,1)="D",LEFT(C58,1)="D"),"0",IF(OR(C57="DNR",C58="DNR"),IF(C57="DNR",1,-1)*'Am Quals'!A8,IF(OR(ISBLANK(C57),ISBLANK(C58)),"",IF(OR(G57="-",G58="-"),IF(G57="-",1,-1)*'Am Quals'!A8,IF(ABS(G57-G58)&gt;'Am Quals'!A9,IF(G57-G58&gt;'Am Quals'!A9,1,-1)*'Am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IF(AND(LEFT(K57,1)="D",LEFT(K58,1)="D"),"0",IF(OR(K57="DNR",K58="DNR"),IF(K57="DNR",1,-1)*'Am Quals'!A8,IF(OR(ISBLANK(K57),ISBLANK(K58)),"",IF(OR(O57="-",O58="-"),IF(O57="-",1,-1)*'Am Quals'!A8,IF(ABS(O57-O58)&gt;'Am Quals'!A9,IF(O57-O58&gt;'Am Quals'!A9,1,-1)*'Am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IF(ISERROR(VLOOKUP(U58,'Am Quals'!U12:V111,2,FALSE))=TRUE,"",VLOOKUP(U58,'Am Quals'!U12:V111,2,FALSE))</f>
        <v/>
      </c>
      <c r="W58" s="170" t="str">
        <f>IF(ISERROR(VLOOKUP(U58,'Am Quals'!AL12:AO111,4,FALSE))=TRUE,"",VLOOKUP(U58,'Am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RUNOFF","",S43),IF(A3&lt;8,"BYE",IF(ISERROR(VLOOKUP(A62,'Am Quals'!AO12:'Am Quals'!AQ111,3,FALSE))=TRUE,"BYE",VLOOKUP(A62,'Am Quals'!AO12:'Am Quals'!AQ111,3,FALSE))))</f>
        <v>Kolesov Anton</v>
      </c>
      <c r="C62" s="82">
        <v>13.414999999999999</v>
      </c>
      <c r="D62" s="83">
        <v>1</v>
      </c>
      <c r="E62" s="83">
        <v>0.64600000000000002</v>
      </c>
      <c r="F62" s="83"/>
      <c r="G62" s="65">
        <f t="array" ref="G62:G69">IF(LEFT(C62:C69,1)="D","-",IF(D62:D69&gt;'Am Quals'!A6,"-",IF(C62:C69&gt;0,C62:C69+D62:D69*'Am Quals'!A5+F62:F69*'Am Quals'!A7,"")))</f>
        <v>13.514999999999999</v>
      </c>
      <c r="H62" s="216">
        <f t="array" ref="H62:H69">IF(G62:G69="","",IF(G62:G69="-","",RANK(G62:G69,G62:G69,1)))</f>
        <v>1</v>
      </c>
      <c r="I62" s="217" t="str">
        <f>IF(AND(LEFT(C62,1)="D",LEFT(C63,1)="D"),"",IF(OR(C62="DNR",C63="DNR"),IF(C62="DNR",B63,B62),IF(OR(ISBLANK(C62),ISBLANK(C63)),"",IF(G62=G63,"TIE",IF(G62&gt;G63,B63,B62)))))</f>
        <v>Kolesov Anton</v>
      </c>
      <c r="J62" s="168"/>
      <c r="K62" s="98">
        <v>13.454000000000001</v>
      </c>
      <c r="L62" s="99">
        <v>0</v>
      </c>
      <c r="M62" s="99">
        <v>0.68100000000000005</v>
      </c>
      <c r="N62" s="99"/>
      <c r="O62" s="240">
        <f t="array" ref="O62:O69">IF(LEFT(K62:K69,1)="D","-",IF(L62:L69&gt;'Am Quals'!A6,"-",IF(K62:K69&gt;0,K62:K69+L62:L69*'Am Quals'!A5+N62:N69*'Am Quals'!A7,"")))</f>
        <v>13.454000000000001</v>
      </c>
      <c r="P62" s="241">
        <f t="array" ref="P62:P69">IF(O62:O69="","",IF(O62:O69="-","",RANK(O62:O69,O62:O69,1)))</f>
        <v>1</v>
      </c>
      <c r="Q62" s="242" t="str">
        <f>IF(AND(LEFT(K62,1)="D",LEFT(K63,1)="D"),"",IF(OR(K62="DNR",K63="DNR"),IF(K62="DNR",B63,B62),IF(OR(ISBLANK(K62),ISBLANK(K63)),"",IF(O62=O63,"TIE",IF(O62&gt;O63,B63,B62)))))</f>
        <v>Kolesov Anton</v>
      </c>
      <c r="R62" s="168"/>
      <c r="S62" s="243" t="str">
        <f>IF(B63="BYE", B62, IF(ISERROR(J63+R63)=TRUE,"",IF(J63+R63=0,"TIE - HOLD RUNOFF",IF(J63+R63&gt;0,B63,B62))))</f>
        <v>Kolesov Anton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39" t="s">
        <v>67</v>
      </c>
      <c r="C63" s="84">
        <v>19.335999999999999</v>
      </c>
      <c r="D63" s="85">
        <v>0</v>
      </c>
      <c r="E63" s="97">
        <v>0.82</v>
      </c>
      <c r="F63" s="97"/>
      <c r="G63" s="219">
        <v>19.335999999999999</v>
      </c>
      <c r="H63" s="220">
        <v>8</v>
      </c>
      <c r="I63" s="227" t="str">
        <f>IF(AND(LEFT(C62,1)="D",LEFT(C63,1)="D"),"",IF(OR(C62="DNR",C63="DNR"),"by "&amp;ABS(J63)&amp;" seconds",IF(OR(ISBLANK(C62),ISBLANK(C63),G62=G63),"","by "&amp;ABS(J63)&amp;" seconds")))</f>
        <v>by 1,31 seconds</v>
      </c>
      <c r="J63" s="218">
        <f>IF(AND(LEFT(C62,1)="D",LEFT(C63,1)="D"),"0",IF(OR(C62="DNR",C63="DNR"),IF(C62="DNR",1,-1)*'Am Quals'!A8,IF(OR(ISBLANK(C62),ISBLANK(C63)),"",IF(OR(G62="-",G63="-"),IF(G62="-",1,-1)*'Am Quals'!A8,IF(ABS(G62-G63)&gt;'Am Quals'!A9,IF(G62-G63&gt;'Am Quals'!A9,1,-1)*'Am Quals'!A9,ROUND(G62-G63,3))))))</f>
        <v>-1.31</v>
      </c>
      <c r="K63" s="108">
        <v>18.942</v>
      </c>
      <c r="L63" s="109">
        <v>4</v>
      </c>
      <c r="M63" s="109">
        <v>0.73699999999999999</v>
      </c>
      <c r="N63" s="109"/>
      <c r="O63" s="252">
        <v>19.341999999999999</v>
      </c>
      <c r="P63" s="245">
        <v>8</v>
      </c>
      <c r="Q63" s="246" t="str">
        <f>IF(AND(LEFT(K62,1)="D",LEFT(K63,1)="D"),"",IF(OR(K62="DNR",K63="DNR"),"by "&amp;ABS(R63)&amp;" seconds",IF(OR(ISBLANK(K62),ISBLANK(K63),O62=O63),"","by "&amp;ABS(R63)&amp;" seconds")))</f>
        <v>by 1,31 seconds</v>
      </c>
      <c r="R63" s="218">
        <f>IF(AND(LEFT(K62,1)="D",LEFT(K63,1)="D"),"0",IF(OR(K62="DNR",K63="DNR"),IF(K62="DNR",1,-1)*'Am Quals'!A8,IF(OR(ISBLANK(K62),ISBLANK(K63)),"",IF(OR(O62="-",O63="-"),IF(O62="-",1,-1)*'Am Quals'!A8,IF(ABS(O62-O63)&gt;'Am Quals'!A9,IF(O62-O63&gt;'Am Quals'!A9,1,-1)*'Am Quals'!A9,ROUND(O62-O63,3))))))</f>
        <v>-1.31</v>
      </c>
      <c r="S63" s="247" t="str">
        <f>IF(B63="BYE","(BYE)",IF(ISERROR(J63+R63)=TRUE,"",IF(J63+R63=0,"","by "&amp;ABS(J63+R63)&amp;" seconds")))</f>
        <v>by 2,62 seconds</v>
      </c>
      <c r="T63" s="169">
        <f t="array" ref="T63:T69">IF(W63:W69="","",IF(ISERROR(W63:W69)=TRUE,"",4+RANK(W63:W69,W63:W69,1)))</f>
        <v>8</v>
      </c>
      <c r="U63" s="274" t="str">
        <f>IF(B63="BYE", B63, IF(ISERROR(J63+R63)=TRUE,"",IF(J63+R63&gt;0,B62,B63)))</f>
        <v>Popov Igor</v>
      </c>
      <c r="V63" s="168">
        <f>IF(ISERROR(VLOOKUP(U63,'Am Quals'!U12:V111,2,FALSE))=TRUE,"",VLOOKUP(U63,'Am Quals'!U12:V111,2,FALSE))</f>
        <v>19.741</v>
      </c>
      <c r="W63" s="170">
        <f>IF(ISERROR(VLOOKUP(U63,'Am Quals'!AL12:AO111,4,FALSE))=TRUE,"",VLOOKUP(U63,'Am Quals'!AL12:AO111,4,FALSE))</f>
        <v>8</v>
      </c>
    </row>
    <row r="64" spans="1:23" ht="25.5" customHeight="1">
      <c r="A64" s="207">
        <f>IF(S47=B47, A47, A48)</f>
        <v>4</v>
      </c>
      <c r="B64" s="213" t="str">
        <f>IF(A3&gt;8,IF(S47="TIE - HOLD RUNOFF","",S47),IF(A3&lt;8,"BYE",IF(ISERROR(VLOOKUP(A64,'Am Quals'!AO12:'Am Quals'!AQ111,3,FALSE))=TRUE,"BYE",VLOOKUP(A64,'Am Quals'!AO12:'Am Quals'!AQ111,3,FALSE))))</f>
        <v>Artemov Georgy</v>
      </c>
      <c r="C64" s="86">
        <v>13.715999999999999</v>
      </c>
      <c r="D64" s="87">
        <v>0</v>
      </c>
      <c r="E64" s="87">
        <v>0.72499999999999998</v>
      </c>
      <c r="F64" s="87"/>
      <c r="G64" s="222">
        <v>13.715999999999999</v>
      </c>
      <c r="H64" s="223">
        <v>2</v>
      </c>
      <c r="I64" s="224" t="str">
        <f>IF(AND(LEFT(C64,1)="D",LEFT(C65,1)="D"),"",IF(OR(C64="DNR",C65="DNR"),IF(C64="DNR",B65,B64),IF(OR(ISBLANK(C64),ISBLANK(C65)),"",IF(G64=G65,"TIE",IF(G64&gt;G65,B65,B64)))))</f>
        <v>Artemov Georgy</v>
      </c>
      <c r="J64" s="168"/>
      <c r="K64" s="102">
        <v>13.667</v>
      </c>
      <c r="L64" s="103">
        <v>6</v>
      </c>
      <c r="M64" s="306">
        <v>0.59499999999999997</v>
      </c>
      <c r="N64" s="306"/>
      <c r="O64" s="259">
        <v>14.266999999999999</v>
      </c>
      <c r="P64" s="249">
        <v>2</v>
      </c>
      <c r="Q64" s="250" t="str">
        <f>IF(AND(LEFT(K64,1)="D",LEFT(K65,1)="D"),"",IF(OR(K64="DNR",K65="DNR"),IF(K64="DNR",B65,B64),IF(OR(ISBLANK(K64),ISBLANK(K65)),"",IF(O64=O65,"TIE",IF(O64&gt;O65,B65,B64)))))</f>
        <v>Artemov Georgy</v>
      </c>
      <c r="R64" s="168"/>
      <c r="S64" s="251" t="str">
        <f>IF(B65="BYE", B64, IF(ISERROR(J65+R65)=TRUE,"",IF(J65+R65=0,"TIE - HOLD RUNOFF",IF(J65+R65&gt;0,B65,B64))))</f>
        <v>Artemov Georgy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40" t="s">
        <v>72</v>
      </c>
      <c r="C65" s="84">
        <v>15.096</v>
      </c>
      <c r="D65" s="85">
        <v>1</v>
      </c>
      <c r="E65" s="85">
        <v>1.1499999999999999</v>
      </c>
      <c r="F65" s="85"/>
      <c r="G65" s="226">
        <v>15.196</v>
      </c>
      <c r="H65" s="220">
        <v>3</v>
      </c>
      <c r="I65" s="227" t="str">
        <f>IF(AND(LEFT(C64,1)="D",LEFT(C65,1)="D"),"",IF(OR(C64="DNR",C65="DNR"),"by "&amp;ABS(J65)&amp;" seconds",IF(OR(ISBLANK(C64),ISBLANK(C65),G64=G65),"","by "&amp;ABS(J65)&amp;" seconds")))</f>
        <v>by 1,31 seconds</v>
      </c>
      <c r="J65" s="218">
        <f>IF(AND(LEFT(C64,1)="D",LEFT(C65,1)="D"),"0",IF(OR(C64="DNR",C65="DNR"),IF(C64="DNR",1,-1)*'Am Quals'!A8,IF(OR(ISBLANK(C64),ISBLANK(C65)),"",IF(OR(G64="-",G65="-"),IF(G64="-",1,-1)*'Am Quals'!A8,IF(ABS(G64-G65)&gt;'Am Quals'!A9,IF(G64-G65&gt;'Am Quals'!A9,1,-1)*'Am Quals'!A9,ROUND(G64-G65,3))))))</f>
        <v>-1.31</v>
      </c>
      <c r="K65" s="108">
        <v>14.340999999999999</v>
      </c>
      <c r="L65" s="109">
        <v>2</v>
      </c>
      <c r="M65" s="109">
        <v>0.54400000000000004</v>
      </c>
      <c r="N65" s="109"/>
      <c r="O65" s="252">
        <v>14.540999999999999</v>
      </c>
      <c r="P65" s="245">
        <v>3</v>
      </c>
      <c r="Q65" s="246" t="str">
        <f>IF(AND(LEFT(K64,1)="D",LEFT(K65,1)="D"),"",IF(OR(K64="DNR",K65="DNR"),"by "&amp;ABS(R65)&amp;" seconds",IF(OR(ISBLANK(K64),ISBLANK(K65),O64=O65),"","by "&amp;ABS(R65)&amp;" seconds")))</f>
        <v>by 0,274 seconds</v>
      </c>
      <c r="R65" s="218">
        <f>IF(AND(LEFT(K64,1)="D",LEFT(K65,1)="D"),"0",IF(OR(K64="DNR",K65="DNR"),IF(K64="DNR",1,-1)*'Am Quals'!A8,IF(OR(ISBLANK(K64),ISBLANK(K65)),"",IF(OR(O64="-",O65="-"),IF(O64="-",1,-1)*'Am Quals'!A8,IF(ABS(O64-O65)&gt;'Am Quals'!A9,IF(O64-O65&gt;'Am Quals'!A9,1,-1)*'Am Quals'!A9,ROUND(O64-O65,3))))))</f>
        <v>-0.27400000000000002</v>
      </c>
      <c r="S65" s="247" t="str">
        <f>IF(B65="BYE","(BYE)",IF(ISERROR(J65+R65)=TRUE,"",IF(J65+R65=0,"","by "&amp;ABS(J65+R65)&amp;" seconds")))</f>
        <v>by 1,584 seconds</v>
      </c>
      <c r="T65" s="169">
        <v>5</v>
      </c>
      <c r="U65" s="274" t="str">
        <f>IF(B65="BYE", B65, IF(ISERROR(J65+R65)=TRUE,"",IF(J65+R65&gt;0,B64,B65)))</f>
        <v>Savin Aleksandr</v>
      </c>
      <c r="V65" s="168">
        <f>IF(ISERROR(VLOOKUP(U65,'Am Quals'!U12:V111,2,FALSE))=TRUE,"",VLOOKUP(U65,'Am Quals'!U12:V111,2,FALSE))</f>
        <v>14.924999999999999</v>
      </c>
      <c r="W65" s="170">
        <f>IF(ISERROR(VLOOKUP(U65,'Am Quals'!AL12:AO111,4,FALSE))=TRUE,"",VLOOKUP(U65,'Am Quals'!AL12:AO111,4,FALSE))</f>
        <v>5</v>
      </c>
    </row>
    <row r="66" spans="1:23" ht="25.5" customHeight="1">
      <c r="A66" s="207">
        <f>IF(S51=B51, A51, A52)</f>
        <v>2</v>
      </c>
      <c r="B66" s="213" t="str">
        <f>IF(A3&gt;8,IF(S51="TIE - HOLD RUNOFF","",S51),IF(A3&lt;8,"BYE",IF(ISERROR(VLOOKUP(A66,'Am Quals'!AO12:'Am Quals'!AQ111,3,FALSE))=TRUE,"BYE",VLOOKUP(A66,'Am Quals'!AO12:'Am Quals'!AQ111,3,FALSE))))</f>
        <v>Nikulin Anton</v>
      </c>
      <c r="C66" s="86">
        <v>17.885999999999999</v>
      </c>
      <c r="D66" s="87">
        <v>0</v>
      </c>
      <c r="E66" s="307">
        <v>0.70099999999999996</v>
      </c>
      <c r="F66" s="307"/>
      <c r="G66" s="234">
        <v>17.885999999999999</v>
      </c>
      <c r="H66" s="223">
        <v>5</v>
      </c>
      <c r="I66" s="224" t="str">
        <f>IF(AND(LEFT(C66,1)="D",LEFT(C67,1)="D"),"",IF(OR(C66="DNR",C67="DNR"),IF(C66="DNR",B67,B66),IF(OR(ISBLANK(C66),ISBLANK(C67)),"",IF(G66=G67,"TIE",IF(G66&gt;G67,B67,B66)))))</f>
        <v>Nikulin Anton</v>
      </c>
      <c r="J66" s="168"/>
      <c r="K66" s="102">
        <v>16.824000000000002</v>
      </c>
      <c r="L66" s="103">
        <v>0</v>
      </c>
      <c r="M66" s="306">
        <v>1.1919999999999999</v>
      </c>
      <c r="N66" s="306"/>
      <c r="O66" s="259">
        <v>16.824000000000002</v>
      </c>
      <c r="P66" s="249">
        <v>4</v>
      </c>
      <c r="Q66" s="250" t="str">
        <f>IF(AND(LEFT(K66,1)="D",LEFT(K67,1)="D"),"",IF(OR(K66="DNR",K67="DNR"),IF(K66="DNR",B67,B66),IF(OR(ISBLANK(K66),ISBLANK(K67)),"",IF(O66=O67,"TIE",IF(O66&gt;O67,B67,B66)))))</f>
        <v>Nikulin Anton</v>
      </c>
      <c r="R66" s="168"/>
      <c r="S66" s="251" t="str">
        <f>IF(B67="BYE", B66, IF(ISERROR(J67+R67)=TRUE,"",IF(J67+R67=0,"TIE - HOLD RUNOFF",IF(J67+R67&gt;0,B67,B66))))</f>
        <v>Nikulin Anton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40" t="s">
        <v>66</v>
      </c>
      <c r="C67" s="90">
        <v>19.218</v>
      </c>
      <c r="D67" s="97">
        <v>0</v>
      </c>
      <c r="E67" s="97">
        <v>0.98399999999999999</v>
      </c>
      <c r="F67" s="97"/>
      <c r="G67" s="226">
        <v>19.218</v>
      </c>
      <c r="H67" s="235">
        <v>7</v>
      </c>
      <c r="I67" s="227" t="str">
        <f>IF(AND(LEFT(C66,1)="D",LEFT(C67,1)="D"),"",IF(OR(C66="DNR",C67="DNR"),"by "&amp;ABS(J67)&amp;" seconds",IF(OR(ISBLANK(C66),ISBLANK(C67),G66=G67),"","by "&amp;ABS(J67)&amp;" seconds")))</f>
        <v>by 1,31 seconds</v>
      </c>
      <c r="J67" s="218">
        <f>IF(AND(LEFT(C66,1)="D",LEFT(C67,1)="D"),"0",IF(OR(C66="DNR",C67="DNR"),IF(C66="DNR",1,-1)*'Am Quals'!A8,IF(OR(ISBLANK(C66),ISBLANK(C67)),"",IF(OR(G66="-",G67="-"),IF(G66="-",1,-1)*'Am Quals'!A8,IF(ABS(G66-G67)&gt;'Am Quals'!A9,IF(G66-G67&gt;'Am Quals'!A9,1,-1)*'Am Quals'!A9,ROUND(G66-G67,3))))))</f>
        <v>-1.31</v>
      </c>
      <c r="K67" s="108">
        <v>19.187999999999999</v>
      </c>
      <c r="L67" s="109">
        <v>1</v>
      </c>
      <c r="M67" s="109">
        <v>0.89700000000000002</v>
      </c>
      <c r="N67" s="109"/>
      <c r="O67" s="252">
        <v>19.288</v>
      </c>
      <c r="P67" s="245">
        <v>7</v>
      </c>
      <c r="Q67" s="246" t="str">
        <f>IF(AND(LEFT(K66,1)="D",LEFT(K67,1)="D"),"",IF(OR(K66="DNR",K67="DNR"),"by "&amp;ABS(R67)&amp;" seconds",IF(OR(ISBLANK(K66),ISBLANK(K67),O66=O67),"","by "&amp;ABS(R67)&amp;" seconds")))</f>
        <v>by 1,31 seconds</v>
      </c>
      <c r="R67" s="218">
        <f>IF(AND(LEFT(K66,1)="D",LEFT(K67,1)="D"),"0",IF(OR(K66="DNR",K67="DNR"),IF(K66="DNR",1,-1)*'Am Quals'!A8,IF(OR(ISBLANK(K66),ISBLANK(K67)),"",IF(OR(O66="-",O67="-"),IF(O66="-",1,-1)*'Am Quals'!A8,IF(ABS(O66-O67)&gt;'Am Quals'!A9,IF(O66-O67&gt;'Am Quals'!A9,1,-1)*'Am Quals'!A9,ROUND(O66-O67,3))))))</f>
        <v>-1.31</v>
      </c>
      <c r="S67" s="247" t="str">
        <f>IF(B67="BYE","(BYE)",IF(ISERROR(J67+R67)=TRUE,"",IF(J67+R67=0,"","by "&amp;ABS(J67+R67)&amp;" seconds")))</f>
        <v>by 2,62 seconds</v>
      </c>
      <c r="T67" s="169">
        <v>7</v>
      </c>
      <c r="U67" s="274" t="str">
        <f>IF(B67="BYE", B67, IF(ISERROR(J67+R67)=TRUE,"",IF(J67+R67&gt;0,B66,B67)))</f>
        <v>Rogachev Vladimir</v>
      </c>
      <c r="V67" s="168">
        <f>IF(ISERROR(VLOOKUP(U67,'Am Quals'!U12:V111,2,FALSE))=TRUE,"",VLOOKUP(U67,'Am Quals'!U12:V111,2,FALSE))</f>
        <v>19.236999999999998</v>
      </c>
      <c r="W67" s="170">
        <f>IF(ISERROR(VLOOKUP(U67,'Am Quals'!AL12:AO111,4,FALSE))=TRUE,"",VLOOKUP(U67,'Am Quals'!AL12:AO111,4,FALSE))</f>
        <v>7</v>
      </c>
    </row>
    <row r="68" spans="1:23" ht="25.5" customHeight="1" thickTop="1">
      <c r="A68" s="207">
        <f>IF(S55=B55, A55, A56)</f>
        <v>3</v>
      </c>
      <c r="B68" s="213" t="str">
        <f>IF(A3&gt;8,IF(S55="TIE - HOLD RUNOFF","",S55),IF(A3&lt;8,"BYE",IF(ISERROR(VLOOKUP(A68,'Am Quals'!AO12:'Am Quals'!AQ111,3,FALSE))=TRUE,"BYE",VLOOKUP(A68,'Am Quals'!AO12:'Am Quals'!AQ111,3,FALSE))))</f>
        <v>Glushko Oleg</v>
      </c>
      <c r="C68" s="86">
        <v>17.097999999999999</v>
      </c>
      <c r="D68" s="87">
        <v>0</v>
      </c>
      <c r="E68" s="308">
        <v>0.61099999999999999</v>
      </c>
      <c r="F68" s="308"/>
      <c r="G68" s="236">
        <v>17.097999999999999</v>
      </c>
      <c r="H68" s="237">
        <v>4</v>
      </c>
      <c r="I68" s="224" t="str">
        <f>IF(AND(LEFT(C68,1)="D",LEFT(C69,1)="D"),"",IF(OR(C68="DNR",C69="DNR"),IF(C68="DNR",B69,B68),IF(OR(ISBLANK(C68),ISBLANK(C69)),"",IF(G68=G69,"TIE",IF(G68&gt;G69,B69,B68)))))</f>
        <v>Glushko Oleg</v>
      </c>
      <c r="J68" s="168"/>
      <c r="K68" s="102">
        <v>17.134</v>
      </c>
      <c r="L68" s="103">
        <v>0</v>
      </c>
      <c r="M68" s="309">
        <v>0.746</v>
      </c>
      <c r="N68" s="309"/>
      <c r="O68" s="260">
        <v>17.134</v>
      </c>
      <c r="P68" s="249">
        <v>5</v>
      </c>
      <c r="Q68" s="250" t="str">
        <f>IF(AND(LEFT(K68,1)="D",LEFT(K69,1)="D"),"",IF(OR(K68="DNR",K69="DNR"),IF(K68="DNR",B69,B68),IF(OR(ISBLANK(K68),ISBLANK(K69)),"",IF(O68=O69,"TIE",IF(O68&gt;O69,B69,B68)))))</f>
        <v>Glushko Oleg</v>
      </c>
      <c r="R68" s="168"/>
      <c r="S68" s="251" t="str">
        <f>IF(B69="BYE", B68, IF(ISERROR(J69+R69)=TRUE,"",IF(J69+R69=0,"TIE - HOLD RUNOFF",IF(J69+R69&gt;0,B69,B68))))</f>
        <v>Glushko Oleg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39" t="s">
        <v>65</v>
      </c>
      <c r="C69" s="90">
        <v>18.018999999999998</v>
      </c>
      <c r="D69" s="91">
        <v>1</v>
      </c>
      <c r="E69" s="91">
        <v>1.2889999999999999</v>
      </c>
      <c r="F69" s="91"/>
      <c r="G69" s="228">
        <v>18.119</v>
      </c>
      <c r="H69" s="229">
        <v>6</v>
      </c>
      <c r="I69" s="230" t="str">
        <f>IF(AND(LEFT(C68,1)="D",LEFT(C69,1)="D"),"",IF(OR(C68="DNR",C69="DNR"),"by "&amp;ABS(J69)&amp;" seconds",IF(OR(ISBLANK(C68),ISBLANK(C69),G68=G69),"","by "&amp;ABS(J69)&amp;" seconds")))</f>
        <v>by 1,021 seconds</v>
      </c>
      <c r="J69" s="218">
        <f>IF(AND(LEFT(C68,1)="D",LEFT(C69,1)="D"),"0",IF(OR(C68="DNR",C69="DNR"),IF(C68="DNR",1,-1)*'Am Quals'!A8,IF(OR(ISBLANK(C68),ISBLANK(C69)),"",IF(OR(G68="-",G69="-"),IF(G68="-",1,-1)*'Am Quals'!A8,IF(ABS(G68-G69)&gt;'Am Quals'!A9,IF(G68-G69&gt;'Am Quals'!A9,1,-1)*'Am Quals'!A9,ROUND(G68-G69,3))))))</f>
        <v>-1.0209999999999999</v>
      </c>
      <c r="K69" s="110">
        <v>17.547999999999998</v>
      </c>
      <c r="L69" s="111">
        <v>0</v>
      </c>
      <c r="M69" s="111">
        <v>1.1399999999999999</v>
      </c>
      <c r="N69" s="111"/>
      <c r="O69" s="253">
        <v>17.547999999999998</v>
      </c>
      <c r="P69" s="254">
        <v>6</v>
      </c>
      <c r="Q69" s="255" t="str">
        <f>IF(AND(LEFT(K68,1)="D",LEFT(K69,1)="D"),"",IF(OR(K68="DNR",K69="DNR"),"by "&amp;ABS(R69)&amp;" seconds",IF(OR(ISBLANK(K68),ISBLANK(K69),O68=O69),"","by "&amp;ABS(R69)&amp;" seconds")))</f>
        <v>by 0,414 seconds</v>
      </c>
      <c r="R69" s="218">
        <f>IF(AND(LEFT(K68,1)="D",LEFT(K69,1)="D"),"0",IF(OR(K68="DNR",K69="DNR"),IF(K68="DNR",1,-1)*'Am Quals'!A8,IF(OR(ISBLANK(K68),ISBLANK(K69)),"",IF(OR(O68="-",O69="-"),IF(O68="-",1,-1)*'Am Quals'!A8,IF(ABS(O68-O69)&gt;'Am Quals'!A9,IF(O68-O69&gt;'Am Quals'!A9,1,-1)*'Am Quals'!A9,ROUND(O68-O69,3))))))</f>
        <v>-0.41399999999999998</v>
      </c>
      <c r="S69" s="256" t="str">
        <f>IF(B69="BYE","(BYE)",IF(ISERROR(J69+R69)=TRUE,"",IF(J69+R69=0,"","by "&amp;ABS(J69+R69)&amp;" seconds")))</f>
        <v>by 1,435 seconds</v>
      </c>
      <c r="T69" s="169">
        <v>6</v>
      </c>
      <c r="U69" s="274" t="str">
        <f>IF(B69="BYE", B69, IF(ISERROR(J69+R69)=TRUE,"",IF(J69+R69&gt;0,B68,B69)))</f>
        <v>Rychkov Svyatoslav</v>
      </c>
      <c r="V69" s="168">
        <f>IF(ISERROR(VLOOKUP(U69,'Am Quals'!U12:V111,2,FALSE))=TRUE,"",VLOOKUP(U69,'Am Quals'!U12:V111,2,FALSE))</f>
        <v>18.351000000000003</v>
      </c>
      <c r="W69" s="170">
        <f>IF(ISERROR(VLOOKUP(U69,'Am Quals'!AL12:AO111,4,FALSE))=TRUE,"",VLOOKUP(U69,'Am Quals'!AL12:AO111,4,FALSE))</f>
        <v>6</v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RUNOFF","",S62),IF(A3&lt;4,"BYE",IF(ISERROR(VLOOKUP(A73,'Am Quals'!AO12:'Am Quals'!AQ111,3,FALSE))=TRUE,"BYE",VLOOKUP(A73,'Am Quals'!AO12:'Am Quals'!AQ111,3,FALSE))))</f>
        <v>Kolesov Anton</v>
      </c>
      <c r="C73" s="94">
        <v>13.301</v>
      </c>
      <c r="D73" s="95">
        <v>1</v>
      </c>
      <c r="E73" s="95">
        <v>0.63700000000000001</v>
      </c>
      <c r="F73" s="95"/>
      <c r="G73" s="65">
        <f t="array" ref="G73:G76">IF(LEFT(C73:C76,1)="D","-",IF(D73:D76&gt;'Am Quals'!A6,"-",IF(C73:C76&gt;0,C73:C76+D73:D76*'Am Quals'!A5+F73:F76*'Am Quals'!A7,"")))</f>
        <v>13.401</v>
      </c>
      <c r="H73" s="216">
        <f t="array" ref="H73:H76">IF(G73:G76="","",IF(G73:G76="-","",RANK(G73:G76,G73:G76,1)))</f>
        <v>1</v>
      </c>
      <c r="I73" s="217" t="str">
        <f>IF(AND(LEFT(C73,1)="D",LEFT(C74,1)="D"),"",IF(OR(C73="DNR",C74="DNR"),IF(C73="DNR",B74,B73),IF(OR(ISBLANK(C73),ISBLANK(C74)),"",IF(G73=G74,"TIE",IF(G73&gt;G74,B74,B73)))))</f>
        <v>Kolesov Anton</v>
      </c>
      <c r="J73" s="168"/>
      <c r="K73" s="98">
        <v>13.272</v>
      </c>
      <c r="L73" s="99">
        <v>0</v>
      </c>
      <c r="M73" s="99">
        <v>0.78400000000000003</v>
      </c>
      <c r="N73" s="99"/>
      <c r="O73" s="240">
        <f t="array" ref="O73:O76">IF(LEFT(K73:K76,1)="D","-",IF(L73:L76&gt;'Am Quals'!A6,"-",IF(K73:K76&gt;0,K73:K76+L73:L76*'Am Quals'!A5+N73:N76*'Am Quals'!A7,"")))</f>
        <v>13.272</v>
      </c>
      <c r="P73" s="241">
        <f t="array" ref="P73:P76">IF(O73:O76="","",IF(O73:O76="-","",RANK(O73:O76,O73:O76,1)))</f>
        <v>2</v>
      </c>
      <c r="Q73" s="242" t="str">
        <f>IF(AND(LEFT(K73,1)="D",LEFT(K74,1)="D"),"",IF(OR(K73="DNR",K74="DNR"),IF(K73="DNR",B74,B73),IF(OR(ISBLANK(K73),ISBLANK(K74)),"",IF(O73=O74,"TIE",IF(O73&gt;O74,B74,B73)))))</f>
        <v>Kolesov Anton</v>
      </c>
      <c r="R73" s="168"/>
      <c r="S73" s="243" t="str">
        <f>IF(B74="BYE", B73, IF(ISERROR(J74+R74)=TRUE,"",IF(J74+R74=0,"TIE - HOLD RUNOFF",IF(J74+R74&gt;0,B74,B73))))</f>
        <v>Kolesov Anton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210" t="str">
        <f>IF(A3&gt;4,IF(S64="TIE - HOLD RUNOFF","",S64),IF(A3&lt;4,"BYE",IF(ISERROR(VLOOKUP(A74,'Am Quals'!AO12:'Am Quals'!AQ111,3,FALSE))=TRUE,"BYE",VLOOKUP(A74,'Am Quals'!AO12:'Am Quals'!AQ111,3,FALSE))))</f>
        <v>Artemov Georgy</v>
      </c>
      <c r="C74" s="84">
        <v>13.413</v>
      </c>
      <c r="D74" s="85">
        <v>0</v>
      </c>
      <c r="E74" s="85">
        <v>0.65300000000000002</v>
      </c>
      <c r="F74" s="85"/>
      <c r="G74" s="226">
        <v>13.413</v>
      </c>
      <c r="H74" s="220">
        <v>2</v>
      </c>
      <c r="I74" s="227" t="str">
        <f>IF(AND(LEFT(C73,1)="D",LEFT(C74,1)="D"),"",IF(OR(C73="DNR",C74="DNR"),"by "&amp;ABS(J74)&amp;" seconds",IF(OR(ISBLANK(C73),ISBLANK(C74),G73=G74),"","by "&amp;ABS(J74)&amp;" seconds")))</f>
        <v>by 0,012 seconds</v>
      </c>
      <c r="J74" s="218">
        <f>IF(AND(LEFT(C73,1)="D",LEFT(C74,1)="D"),"0",IF(OR(C73="DNR",C74="DNR"),IF(C73="DNR",1,-1)*'Am Quals'!A8,IF(OR(ISBLANK(C73),ISBLANK(C74)),"",IF(OR(G73="-",G74="-"),IF(G73="-",1,-1)*'Am Quals'!A8,IF(ABS(G73-G74)&gt;'Am Quals'!A9,IF(G73-G74&gt;'Am Quals'!A9,1,-1)*'Am Quals'!A9,ROUND(G73-G74,3))))))</f>
        <v>-1.2E-2</v>
      </c>
      <c r="K74" s="100">
        <v>13.395</v>
      </c>
      <c r="L74" s="101">
        <v>2</v>
      </c>
      <c r="M74" s="101">
        <v>0.72499999999999998</v>
      </c>
      <c r="N74" s="101"/>
      <c r="O74" s="252">
        <v>13.594999999999999</v>
      </c>
      <c r="P74" s="245">
        <v>4</v>
      </c>
      <c r="Q74" s="246" t="str">
        <f>IF(AND(LEFT(K73,1)="D",LEFT(K74,1)="D"),"",IF(OR(K73="DNR",K74="DNR"),"by "&amp;ABS(R74)&amp;" seconds",IF(OR(ISBLANK(K73),ISBLANK(K74),O73=O74),"","by "&amp;ABS(R74)&amp;" seconds")))</f>
        <v>by 0,323 seconds</v>
      </c>
      <c r="R74" s="218">
        <f>IF(AND(LEFT(K73,1)="D",LEFT(K74,1)="D"),"0",IF(OR(K73="DNR",K74="DNR"),IF(K73="DNR",1,-1)*'Am Quals'!A8,IF(OR(ISBLANK(K73),ISBLANK(K74)),"",IF(OR(O73="-",O74="-"),IF(O73="-",1,-1)*'Am Quals'!A8,IF(ABS(O73-O74)&gt;'Am Quals'!A9,IF(O73-O74&gt;'Am Quals'!A9,1,-1)*'Am Quals'!A9,ROUND(O73-O74,3))))))</f>
        <v>-0.32300000000000001</v>
      </c>
      <c r="S74" s="247" t="str">
        <f>IF(B74="BYE","(BYE)",IF(ISERROR(J74+R74)=TRUE,"",IF(J74+R74=0,"","by "&amp;ABS(J74+R74)&amp;" seconds")))</f>
        <v>by 0,335 seconds</v>
      </c>
      <c r="T74" s="169"/>
      <c r="U74" s="274" t="str">
        <f>IF(B74="BYE", B74, IF(ISERROR(J74+R74)=TRUE,"",IF(J74+R74&gt;0,B73,B74)))</f>
        <v>Artemov Georgy</v>
      </c>
      <c r="V74" s="275"/>
      <c r="W74" s="274"/>
    </row>
    <row r="75" spans="1:23" ht="25.5" customHeight="1">
      <c r="A75" s="207">
        <f>IF(S66=B66, A66, A67)</f>
        <v>2</v>
      </c>
      <c r="B75" s="213" t="str">
        <f>IF(A3&gt;4,IF(S66="TIE - HOLD RUNOFF","",S66),IF(A3&lt;4,"BYE",IF(ISERROR(VLOOKUP(A75,'Am Quals'!AO12:'Am Quals'!AQ111,3,FALSE))=TRUE,"BYE",VLOOKUP(A75,'Am Quals'!AO12:'Am Quals'!AQ111,3,FALSE))))</f>
        <v>Nikulin Anton</v>
      </c>
      <c r="C75" s="88">
        <v>13.336</v>
      </c>
      <c r="D75" s="89">
        <v>1</v>
      </c>
      <c r="E75" s="310">
        <v>0.56599999999999995</v>
      </c>
      <c r="F75" s="310"/>
      <c r="G75" s="236">
        <v>13.436</v>
      </c>
      <c r="H75" s="223">
        <v>3</v>
      </c>
      <c r="I75" s="224" t="str">
        <f>IF(AND(LEFT(C75,1)="D",LEFT(C76,1)="D"),"",IF(OR(C75="DNR",C76="DNR"),IF(C75="DNR",B76,B75),IF(OR(ISBLANK(C75),ISBLANK(C76)),"",IF(G75=G76,"TIE",IF(G75&gt;G76,B76,B75)))))</f>
        <v>Nikulin Anton</v>
      </c>
      <c r="J75" s="168"/>
      <c r="K75" s="102">
        <v>13.045999999999999</v>
      </c>
      <c r="L75" s="103">
        <v>1</v>
      </c>
      <c r="M75" s="309">
        <v>0.54300000000000004</v>
      </c>
      <c r="N75" s="309"/>
      <c r="O75" s="260">
        <v>13.145999999999999</v>
      </c>
      <c r="P75" s="249">
        <v>1</v>
      </c>
      <c r="Q75" s="250" t="str">
        <f>IF(AND(LEFT(K75,1)="D",LEFT(K76,1)="D"),"",IF(OR(K75="DNR",K76="DNR"),IF(K75="DNR",B76,B75),IF(OR(ISBLANK(K75),ISBLANK(K76)),"",IF(O75=O76,"TIE",IF(O75&gt;O76,B76,B75)))))</f>
        <v>Nikulin Anton</v>
      </c>
      <c r="R75" s="168"/>
      <c r="S75" s="251" t="str">
        <f>IF(B76="BYE", B75, IF(ISERROR(J76+R76)=TRUE,"",IF(J76+R76=0,"TIE - HOLD RUNOFF",IF(J76+R76&gt;0,B76,B75))))</f>
        <v>Nikulin Anton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214" t="str">
        <f>IF(A3&gt;4,IF(S68="TIE - HOLD RUNOFF","",S68),IF(A3&lt;4,"BYE",IF(ISERROR(VLOOKUP(A76,'Am Quals'!AO12:'Am Quals'!AQ111,3,FALSE))=TRUE,"BYE",VLOOKUP(A76,'Am Quals'!AO12:'Am Quals'!AQ111,3,FALSE))))</f>
        <v>Glushko Oleg</v>
      </c>
      <c r="C76" s="90">
        <v>13.816000000000001</v>
      </c>
      <c r="D76" s="91">
        <v>0</v>
      </c>
      <c r="E76" s="91">
        <v>0.55900000000000005</v>
      </c>
      <c r="F76" s="91"/>
      <c r="G76" s="228">
        <v>13.816000000000001</v>
      </c>
      <c r="H76" s="229">
        <v>4</v>
      </c>
      <c r="I76" s="230" t="str">
        <f>IF(AND(LEFT(C75,1)="D",LEFT(C76,1)="D"),"",IF(OR(C75="DNR",C76="DNR"),"by "&amp;ABS(J76)&amp;" seconds",IF(OR(ISBLANK(C75),ISBLANK(C76),G75=G76),"","by "&amp;ABS(J76)&amp;" seconds")))</f>
        <v>by 0,38 seconds</v>
      </c>
      <c r="J76" s="218">
        <f>IF(AND(LEFT(C75,1)="D",LEFT(C76,1)="D"),"0",IF(OR(C75="DNR",C76="DNR"),IF(C75="DNR",1,-1)*'Am Quals'!A8,IF(OR(ISBLANK(C75),ISBLANK(C76)),"",IF(OR(G75="-",G76="-"),IF(G75="-",1,-1)*'Am Quals'!A8,IF(ABS(G75-G76)&gt;'Am Quals'!A9,IF(G75-G76&gt;'Am Quals'!A9,1,-1)*'Am Quals'!A9,ROUND(G75-G76,3))))))</f>
        <v>-0.38</v>
      </c>
      <c r="K76" s="105">
        <v>13.486000000000001</v>
      </c>
      <c r="L76" s="106">
        <v>1</v>
      </c>
      <c r="M76" s="106">
        <v>0.51500000000000001</v>
      </c>
      <c r="N76" s="106"/>
      <c r="O76" s="253">
        <v>13.586</v>
      </c>
      <c r="P76" s="254">
        <v>3</v>
      </c>
      <c r="Q76" s="255" t="str">
        <f>IF(AND(LEFT(K75,1)="D",LEFT(K76,1)="D"),"",IF(OR(K75="DNR",K76="DNR"),"by "&amp;ABS(R76)&amp;" seconds",IF(OR(ISBLANK(K75),ISBLANK(K76),O75=O76),"","by "&amp;ABS(R76)&amp;" seconds")))</f>
        <v>by 0,44 seconds</v>
      </c>
      <c r="R76" s="218">
        <f>IF(AND(LEFT(K75,1)="D",LEFT(K76,1)="D"),"0",IF(OR(K75="DNR",K76="DNR"),IF(K75="DNR",1,-1)*'Am Quals'!A8,IF(OR(ISBLANK(K75),ISBLANK(K76)),"",IF(OR(O75="-",O76="-"),IF(O75="-",1,-1)*'Am Quals'!A8,IF(ABS(O75-O76)&gt;'Am Quals'!A9,IF(O75-O76&gt;'Am Quals'!A9,1,-1)*'Am Quals'!A9,ROUND(O75-O76,3))))))</f>
        <v>-0.44</v>
      </c>
      <c r="S76" s="256" t="str">
        <f>IF(B76="BYE","(BYE)",IF(ISERROR(J76+R76)=TRUE,"",IF(J76+R76=0,"","by "&amp;ABS(J76+R76)&amp;" seconds")))</f>
        <v>by 0,82 seconds</v>
      </c>
      <c r="T76" s="169"/>
      <c r="U76" s="274" t="str">
        <f>IF(B76="BYE", B76, IF(ISERROR(J76+R76)=TRUE,"",IF(J76+R76&gt;0,B75,B76)))</f>
        <v>Glushko Oleg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4</v>
      </c>
      <c r="B80" s="198" t="str">
        <f>IF(A3&gt;2,IF(B74="BYE","BYE",IF(U74="","",U74)),IF(ISERROR(VLOOKUP(A80,'Am Quals'!AO12:'Am Quals'!AQ111,3,FALSE))=TRUE,"BYE",VLOOKUP(A80,'Am Quals'!AO12:'Am Quals'!AQ111,3,FALSE)))</f>
        <v>Artemov Georgy</v>
      </c>
      <c r="C80" s="94">
        <v>13.472</v>
      </c>
      <c r="D80" s="95">
        <v>2</v>
      </c>
      <c r="E80" s="95">
        <v>0.71599999999999997</v>
      </c>
      <c r="F80" s="95"/>
      <c r="G80" s="65">
        <f t="array" ref="G80:G81">IF(LEFT(C80:C81,1)="D","-",IF(D80:D81&gt;'Am Quals'!A6,"-",IF(C80:C81&gt;0,C80:C81+D80:D81*'Am Quals'!A5+F80:F81*'Am Quals'!A7,"")))</f>
        <v>13.671999999999999</v>
      </c>
      <c r="H80" s="216">
        <f t="array" ref="H80:H81">IF(G80:G81="","",IF(G80:G81="-","",RANK(G80:G81,G80:G81,1)))</f>
        <v>2</v>
      </c>
      <c r="I80" s="217" t="str">
        <f>IF(AND(LEFT(C80,1)="D",LEFT(C81,1)="D"),"",IF(OR(C80="DNR",C81="DNR"),IF(C80="DNR",B81,B80),IF(OR(ISBLANK(C80),ISBLANK(C81)),"",IF(G80=G81,"TIE",IF(G80&gt;G81,B81,B80)))))</f>
        <v>Glushko Oleg</v>
      </c>
      <c r="J80" s="239"/>
      <c r="K80" s="98">
        <v>13.711</v>
      </c>
      <c r="L80" s="99">
        <v>1</v>
      </c>
      <c r="M80" s="99">
        <v>0.80100000000000005</v>
      </c>
      <c r="N80" s="99"/>
      <c r="O80" s="240">
        <f t="array" ref="O80:O81">IF(LEFT(K80:K81,1)="D","-",IF(L80:L81&gt;'Am Quals'!A6,"-",IF(K80:K81&gt;0,K80:K81+L80:L81*'Am Quals'!A5+N80:N81*'Am Quals'!A7,"")))</f>
        <v>13.811</v>
      </c>
      <c r="P80" s="241">
        <f t="array" ref="P80:P81">IF(O80:O81="","",IF(O80:O81="-","",RANK(O80:O81,O80:O81,1)))</f>
        <v>2</v>
      </c>
      <c r="Q80" s="242" t="str">
        <f>IF(AND(LEFT(K80,1)="D",LEFT(K81,1)="D"),"",IF(OR(K80="DNR",K81="DNR"),IF(K80="DNR",B81,B80),IF(OR(ISBLANK(K80),ISBLANK(K81)),"",IF(O80=O81,"TIE",IF(O80&gt;O81,B81,B80)))))</f>
        <v>Glushko Oleg</v>
      </c>
      <c r="R80" s="168"/>
      <c r="S80" s="243" t="str">
        <f>IF(B80="BYE", B81, IF(ISERROR(J81+R81)=TRUE,"",IF(J81+R81=0,"TIE - HOLD RUNOFF",IF(J81+R81&gt;0,B81,B80))))</f>
        <v>Glushko Oleg</v>
      </c>
      <c r="T80" s="169">
        <f t="array" ref="T80:T81">IF(W80:W81="","",IF(ISERROR(W80:W81)=TRUE,"",2+RANK(W80:W81,W80:W81,1)))</f>
        <v>3</v>
      </c>
      <c r="U80" s="274" t="str">
        <f>IF(B81="BYE", B80, IF(ISERROR(J81+R81)=TRUE,"",IF(J81+R81&gt;0,B81,B80)))</f>
        <v>Glushko Oleg</v>
      </c>
      <c r="V80" s="168">
        <f>IF(ISERROR(VLOOKUP(U80,'Am Quals'!U12:V111,2,FALSE))=TRUE,"",VLOOKUP(U80,'Am Quals'!U12:V111,2,FALSE))</f>
        <v>13.48</v>
      </c>
      <c r="W80" s="170">
        <f>IF(ISERROR(VLOOKUP(U80,'Am Quals'!AL12:AO111,4,FALSE))=TRUE,"",VLOOKUP(U80,'Am Quals'!AL12:AO111,4,FALSE))</f>
        <v>3</v>
      </c>
    </row>
    <row r="81" spans="1:23" ht="25.5" customHeight="1" thickBot="1">
      <c r="A81" s="211">
        <f>IF(B74="BYE",A74,IF(S75=B75, A76, A75))</f>
        <v>3</v>
      </c>
      <c r="B81" s="215" t="str">
        <f>IF(A3&gt;2,IF(B76="BYE","BYE",IF(U76="","",U76)),IF(ISERROR(VLOOKUP(A81,'Am Quals'!AO12:'Am Quals'!AQ111,3,FALSE))=TRUE,"BYE",VLOOKUP(A81,'Am Quals'!AO12:'Am Quals'!AQ111,3,FALSE)))</f>
        <v>Glushko Oleg</v>
      </c>
      <c r="C81" s="90">
        <v>13.468</v>
      </c>
      <c r="D81" s="91">
        <v>0</v>
      </c>
      <c r="E81" s="91">
        <v>0.66200000000000003</v>
      </c>
      <c r="F81" s="91"/>
      <c r="G81" s="228">
        <v>13.468</v>
      </c>
      <c r="H81" s="229">
        <v>1</v>
      </c>
      <c r="I81" s="230" t="str">
        <f>IF(AND(LEFT(C80,1)="D",LEFT(C81,1)="D"),"",IF(OR(C80="DNR",C81="DNR"),"by "&amp;ABS(J81)&amp;" seconds",IF(OR(ISBLANK(C80),ISBLANK(C81),G80=G81),"","by "&amp;ABS(J81)&amp;" seconds")))</f>
        <v>by 0,204 seconds</v>
      </c>
      <c r="J81" s="218">
        <f>IF(AND(LEFT(C80,1)="D",LEFT(C81,1)="D"),"0",IF(OR(C80="DNR",C81="DNR"),IF(C80="DNR",1,-1)*'Am Quals'!A8,IF(OR(ISBLANK(C80),ISBLANK(C81)),"",IF(OR(G80="-",G81="-"),IF(G80="-",1,-1)*'Am Quals'!A8,IF(ABS(G80-G81)&gt;'Am Quals'!A9,IF(G80-G81&gt;'Am Quals'!A9,1,-1)*'Am Quals'!A9,ROUND(G80-G81,3))))))</f>
        <v>0.20399999999999999</v>
      </c>
      <c r="K81" s="105">
        <v>13.45</v>
      </c>
      <c r="L81" s="106">
        <v>0</v>
      </c>
      <c r="M81" s="106">
        <v>0.58399999999999996</v>
      </c>
      <c r="N81" s="106"/>
      <c r="O81" s="253">
        <v>13.45</v>
      </c>
      <c r="P81" s="254">
        <v>1</v>
      </c>
      <c r="Q81" s="255" t="str">
        <f>IF(AND(LEFT(K80,1)="D",LEFT(K81,1)="D"),"",IF(OR(K80="DNR",K81="DNR"),"by "&amp;ABS(R81)&amp;" seconds",IF(OR(ISBLANK(K80),ISBLANK(K81),O80=O81),"","by "&amp;ABS(R81)&amp;" seconds")))</f>
        <v>by 0,361 seconds</v>
      </c>
      <c r="R81" s="218">
        <f>IF(AND(LEFT(K80,1)="D",LEFT(K81,1)="D"),"0",IF(OR(K80="DNR",K81="DNR"),IF(K80="DNR",1,-1)*'Am Quals'!A8,IF(OR(ISBLANK(K80),ISBLANK(K81)),"",IF(OR(O80="-",O81="-"),IF(O80="-",1,-1)*'Am Quals'!A8,IF(ABS(O80-O81)&gt;'Am Quals'!A9,IF(O80-O81&gt;'Am Quals'!A9,1,-1)*'Am Quals'!A9,ROUND(O80-O81,3))))))</f>
        <v>0.36099999999999999</v>
      </c>
      <c r="S81" s="256" t="str">
        <f>IF(B81="BYE","(BYE)",IF(ISERROR(J81+R81)=TRUE,"",IF(J81+R81=0,"","by "&amp;ABS(J81+R81)&amp;" seconds")))</f>
        <v>by 0,565 seconds</v>
      </c>
      <c r="T81" s="169">
        <v>4</v>
      </c>
      <c r="U81" s="274" t="str">
        <f>IF(B81="BYE", B81, IF(ISERROR(J81+R81)=TRUE,"",IF(J81+R81&gt;0,B80,B81)))</f>
        <v>Artemov Georgy</v>
      </c>
      <c r="V81" s="168">
        <f>IF(ISERROR(VLOOKUP(U81,'Am Quals'!U12:V111,2,FALSE))=TRUE,"",VLOOKUP(U81,'Am Quals'!U12:V111,2,FALSE))</f>
        <v>13.541</v>
      </c>
      <c r="W81" s="170">
        <f>IF(ISERROR(VLOOKUP(U81,'Am Quals'!AL12:AO111,4,FALSE))=TRUE,"",VLOOKUP(U81,'Am Quals'!AL12:AO111,4,FALSE))</f>
        <v>4</v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RUNOFF","",S73),IF(ISERROR(VLOOKUP(A85,'Am Quals'!AO12:'Am Quals'!AQ111,3,FALSE))=TRUE,"BYE",VLOOKUP(A85,'Am Quals'!AO12:'Am Quals'!AQ111,3,FALSE)))</f>
        <v>Kolesov Anton</v>
      </c>
      <c r="C85" s="94">
        <v>13.081</v>
      </c>
      <c r="D85" s="95">
        <v>2</v>
      </c>
      <c r="E85" s="95">
        <v>0.63700000000000001</v>
      </c>
      <c r="F85" s="95"/>
      <c r="G85" s="65">
        <f t="array" ref="G85:G86">IF(LEFT(C85:C86,1)="D","-",IF(D85:D86&gt;'Am Quals'!A6,"-",IF(C85:C86&gt;0,C85:C86+D85:D86*'Am Quals'!A5+F85:F86*'Am Quals'!A7,"")))</f>
        <v>13.280999999999999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>Kolesov Anton</v>
      </c>
      <c r="J85" s="168"/>
      <c r="K85" s="98">
        <v>13.009</v>
      </c>
      <c r="L85" s="99">
        <v>3</v>
      </c>
      <c r="M85" s="99">
        <v>0.61</v>
      </c>
      <c r="N85" s="99"/>
      <c r="O85" s="240">
        <f t="array" ref="O85:O86">IF(LEFT(K85:K86,1)="D","-",IF(L85:L86&gt;'Am Quals'!A6,"-",IF(K85:K86&gt;0,K85:K86+L85:L86*'Am Quals'!A5+N85:N86*'Am Quals'!A7,"")))</f>
        <v>13.309000000000001</v>
      </c>
      <c r="P85" s="241">
        <f t="array" ref="P85:P86">IF(O85:O86="","",IF(O85:O86="-","",RANK(O85:O86,O85:O86,1)))</f>
        <v>1</v>
      </c>
      <c r="Q85" s="242" t="str">
        <f>IF(AND(LEFT(K85,1)="D",LEFT(K86,1)="D"),"",IF(OR(K85="DNR",K86="DNR"),IF(K85="DNR",B86,B85),IF(OR(ISBLANK(K85),ISBLANK(K86)),"",IF(O85=O86,"TIE",IF(O85&gt;O86,B86,B85)))))</f>
        <v>Kolesov Anton</v>
      </c>
      <c r="R85" s="168"/>
      <c r="S85" s="243" t="str">
        <f>IF(B86="BYE", B85, IF(ISERROR(J86+R86)=TRUE,"",IF(J86+R86=0,"TIE - HOLD RUNOFF",IF(J86+R86&gt;0,B86,B85))))</f>
        <v>Kolesov Anton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Kolesov Anton</v>
      </c>
      <c r="V85" s="168">
        <f>IF(ISERROR(VLOOKUP(U85,'Am Quals'!U12:V111,2,FALSE))=TRUE,"",VLOOKUP(U85,'Am Quals'!U12:V111,2,FALSE))</f>
        <v>13.135</v>
      </c>
      <c r="W85" s="170">
        <f>IF(ISERROR(VLOOKUP(U85,'Am Quals'!AL12:AO111,4,FALSE))=TRUE,"",VLOOKUP(U85,'Am Quals'!AL12:AO111,4,FALSE))</f>
        <v>1</v>
      </c>
    </row>
    <row r="86" spans="1:23" ht="25.5" customHeight="1" thickBot="1">
      <c r="A86" s="211">
        <f>IF(S75=B75, A75, A76)</f>
        <v>2</v>
      </c>
      <c r="B86" s="215" t="str">
        <f>IF(A3&gt;2,IF(S75="TIE - HOLD RUNOFF","",S75),IF(ISERROR(VLOOKUP(A86,'Am Quals'!AO12:'Am Quals'!AQ111,3,FALSE))=TRUE,"BYE",VLOOKUP(A86,'Am Quals'!AO12:'Am Quals'!AQ111,3,FALSE)))</f>
        <v>Nikulin Anton</v>
      </c>
      <c r="C86" s="90">
        <v>12.962</v>
      </c>
      <c r="D86" s="91">
        <v>4</v>
      </c>
      <c r="E86" s="91">
        <v>0.54200000000000004</v>
      </c>
      <c r="F86" s="91"/>
      <c r="G86" s="228">
        <v>13.362</v>
      </c>
      <c r="H86" s="229">
        <v>2</v>
      </c>
      <c r="I86" s="230" t="str">
        <f>IF(AND(LEFT(C85,1)="D",LEFT(C86,1)="D"),"",IF(OR(C85="DNR",C86="DNR"),"by "&amp;ABS(J86)&amp;" seconds",IF(OR(ISBLANK(C85),ISBLANK(C86),G85=G86),"","by "&amp;ABS(J86)&amp;" seconds")))</f>
        <v>by 0,081 seconds</v>
      </c>
      <c r="J86" s="218">
        <f>IF(AND(LEFT(C85,1)="D",LEFT(C86,1)="D"),"0",IF(OR(C85="DNR",C86="DNR"),IF(C85="DNR",1,-1)*'Am Quals'!A8,IF(OR(ISBLANK(C85),ISBLANK(C86)),"",IF(OR(G85="-",G86="-"),IF(G85="-",1,-1)*'Am Quals'!A8,IF(ABS(G85-G86)&gt;'Am Quals'!A9,IF(G85-G86&gt;'Am Quals'!A9,1,-1)*'Am Quals'!A9,ROUND(G85-G86,3))))))</f>
        <v>-8.1000000000000003E-2</v>
      </c>
      <c r="K86" s="105">
        <v>13.064</v>
      </c>
      <c r="L86" s="106">
        <v>3</v>
      </c>
      <c r="M86" s="106">
        <v>0.56999999999999995</v>
      </c>
      <c r="N86" s="106"/>
      <c r="O86" s="253">
        <v>13.364000000000001</v>
      </c>
      <c r="P86" s="254">
        <v>2</v>
      </c>
      <c r="Q86" s="255" t="str">
        <f>IF(AND(LEFT(K85,1)="D",LEFT(K86,1)="D"),"",IF(OR(K85="DNR",K86="DNR"),"by "&amp;ABS(R86)&amp;" seconds",IF(OR(ISBLANK(K85),ISBLANK(K86),O85=O86),"","by "&amp;ABS(R86)&amp;" seconds")))</f>
        <v>by 0,055 seconds</v>
      </c>
      <c r="R86" s="218">
        <f>IF(AND(LEFT(K85,1)="D",LEFT(K86,1)="D"),"0",IF(OR(K85="DNR",K86="DNR"),IF(K85="DNR",1,-1)*'Am Quals'!A8,IF(OR(ISBLANK(K85),ISBLANK(K86)),"",IF(OR(O85="-",O86="-"),IF(O85="-",1,-1)*'Am Quals'!A8,IF(ABS(O85-O86)&gt;'Am Quals'!A9,IF(O85-O86&gt;'Am Quals'!A9,1,-1)*'Am Quals'!A9,ROUND(O85-O86,3))))))</f>
        <v>-5.5E-2</v>
      </c>
      <c r="S86" s="256" t="str">
        <f>IF(B86="BYE","(BYE)",IF(ISERROR(J86+R86)=TRUE,"",IF(J86+R86=0,"","by "&amp;ABS(J86+R86)&amp;" seconds")))</f>
        <v>by 0,136 seconds</v>
      </c>
      <c r="T86" s="169">
        <v>2</v>
      </c>
      <c r="U86" s="274" t="str">
        <f>IF(B86="BYE", B86, IF(ISERROR(J86+R86)=TRUE,"",IF(J86+R86&gt;0,B85,B86)))</f>
        <v>Nikulin Anton</v>
      </c>
      <c r="V86" s="168">
        <f>IF(ISERROR(VLOOKUP(U86,'Am Quals'!U12:V111,2,FALSE))=TRUE,"",VLOOKUP(U86,'Am Quals'!U12:V111,2,FALSE))</f>
        <v>13.292999999999999</v>
      </c>
      <c r="W86" s="170">
        <f>IF(ISERROR(VLOOKUP(U86,'Am Quals'!AL12:AO111,4,FALSE))=TRUE,"",VLOOKUP(U86,'Am Quals'!AL12:AO111,4,FALSE))</f>
        <v>2</v>
      </c>
    </row>
    <row r="87" spans="1:23" ht="18.75" thickTop="1"/>
    <row r="88" spans="1:23" ht="18.75" thickBot="1"/>
    <row r="89" spans="1:23" ht="25.5" customHeight="1" thickTop="1" thickBot="1">
      <c r="A89" s="399" t="s">
        <v>34</v>
      </c>
      <c r="B89" s="400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5" t="s">
        <v>36</v>
      </c>
      <c r="B90" s="36" t="s">
        <v>28</v>
      </c>
      <c r="C90" s="37" t="s">
        <v>35</v>
      </c>
      <c r="D90" s="44" t="s">
        <v>30</v>
      </c>
      <c r="E90" s="311"/>
      <c r="F90" s="311"/>
      <c r="G90" s="45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Kolesov Anton</v>
      </c>
      <c r="C91" s="65">
        <f>V85</f>
        <v>13.135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263" t="str">
        <f>IF(U86="BYE","",U86)</f>
        <v>Nikulin Anton</v>
      </c>
      <c r="C92" s="264">
        <f>V86</f>
        <v>13.292999999999999</v>
      </c>
      <c r="D92" s="265">
        <f>W86</f>
        <v>2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266" t="str">
        <f>IF(S80="BYE","",S80)</f>
        <v>Glushko Oleg</v>
      </c>
      <c r="C93" s="267">
        <f>V80</f>
        <v>13.48</v>
      </c>
      <c r="D93" s="265">
        <f>W80</f>
        <v>3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263" t="str">
        <f>IF(U81="BYE","",U81)</f>
        <v>Artemov Georgy</v>
      </c>
      <c r="C94" s="264">
        <f>V81</f>
        <v>13.541</v>
      </c>
      <c r="D94" s="265">
        <f>W81</f>
        <v>4</v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266" t="str">
        <f>IF(ISERROR(VLOOKUP(5,T63:V69,2,FALSE))=TRUE,"",VLOOKUP(5,T63:V69,2,FALSE))</f>
        <v>Savin Aleksandr</v>
      </c>
      <c r="C95" s="267">
        <f>IF(ISERROR(ROUND(VLOOKUP(5,T63:V69,3,FALSE),3))=TRUE,"",ROUND(VLOOKUP(5,T63:V69,3,FALSE),3))</f>
        <v>14.925000000000001</v>
      </c>
      <c r="D95" s="265">
        <f>IF(ISERROR(VLOOKUP(5,T63:W69,4,FALSE))=TRUE,"",VLOOKUP(5,T63:W69,4,FALSE))</f>
        <v>5</v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263" t="str">
        <f>IF(ISERROR(VLOOKUP(6,T63:V69,2,FALSE))=TRUE,"",VLOOKUP(6,T63:V69,2,FALSE))</f>
        <v>Rychkov Svyatoslav</v>
      </c>
      <c r="C96" s="264">
        <f>IF(ISERROR(ROUND(VLOOKUP(6,T63:V69,3,FALSE),3))=TRUE,"",ROUND(VLOOKUP(6,T63:V69,3,FALSE),3))</f>
        <v>18.350999999999999</v>
      </c>
      <c r="D96" s="265">
        <f>IF(ISERROR(VLOOKUP(6,T63:W69,4,FALSE))=TRUE,"",VLOOKUP(6,T63:W69,4,FALSE))</f>
        <v>6</v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266" t="str">
        <f>IF(ISERROR(VLOOKUP(7,T63:V69,2,FALSE))=TRUE,"",VLOOKUP(7,T63:V69,2,FALSE))</f>
        <v>Rogachev Vladimir</v>
      </c>
      <c r="C97" s="267">
        <f>IF(ISERROR(ROUND(VLOOKUP(7,T63:V69,3,FALSE),3))=TRUE,"",ROUND(VLOOKUP(7,T63:V69,3,FALSE),3))</f>
        <v>19.236999999999998</v>
      </c>
      <c r="D97" s="265">
        <f>IF(ISERROR(VLOOKUP(7,T63:W69,4,FALSE))=TRUE,"",VLOOKUP(7,T63:W69,4,FALSE))</f>
        <v>7</v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263" t="str">
        <f>IF(ISERROR(VLOOKUP(8,T63:V69,2,FALSE))=TRUE,"",VLOOKUP(8,T63:V69,2,FALSE))</f>
        <v>Popov Igor</v>
      </c>
      <c r="C98" s="264">
        <f>IF(ISERROR(ROUND(VLOOKUP(8,T63:V69,3,FALSE),3))=TRUE,"",ROUND(VLOOKUP(8,T63:V69,3,FALSE),3))</f>
        <v>19.741</v>
      </c>
      <c r="D98" s="265">
        <f>IF(ISERROR(VLOOKUP(8,T63:W69,4,FALSE))=TRUE,"",VLOOKUP(8,T63:W69,4,FALSE))</f>
        <v>8</v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263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266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263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266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263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266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263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263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263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266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263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266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263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266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263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266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263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266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263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266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271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M18" sqref="M18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53" t="s">
        <v>75</v>
      </c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42" t="s">
        <v>13</v>
      </c>
      <c r="AQ1" s="343"/>
      <c r="AR1" s="318"/>
      <c r="AS1" s="316"/>
    </row>
    <row r="2" spans="1:48" s="6" customFormat="1">
      <c r="A2" s="17"/>
      <c r="B2" s="17"/>
      <c r="C2"/>
      <c r="D2" s="355" t="s">
        <v>76</v>
      </c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44" t="s">
        <v>37</v>
      </c>
      <c r="AQ2" s="345"/>
      <c r="AR2" s="318"/>
      <c r="AS2" s="316"/>
    </row>
    <row r="3" spans="1:48" s="6" customFormat="1" ht="30">
      <c r="A3" s="17"/>
      <c r="B3" s="17"/>
      <c r="C3"/>
      <c r="D3" s="353" t="s">
        <v>80</v>
      </c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46" t="s">
        <v>50</v>
      </c>
      <c r="C5" s="347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48" t="s">
        <v>47</v>
      </c>
      <c r="C6" s="349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48" t="s">
        <v>59</v>
      </c>
      <c r="C7" s="349"/>
      <c r="D7" s="351" t="s">
        <v>11</v>
      </c>
      <c r="E7" s="352"/>
      <c r="F7" s="352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/>
      <c r="R7" s="352"/>
      <c r="S7" s="352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77" t="s">
        <v>56</v>
      </c>
      <c r="AQ7" s="378"/>
      <c r="AR7" s="379"/>
      <c r="AS7" s="375" t="s">
        <v>62</v>
      </c>
    </row>
    <row r="8" spans="1:48" s="6" customFormat="1" ht="21.75" customHeight="1" thickBot="1">
      <c r="A8" s="121">
        <f>IF(ISERROR(0.1*AR12)=TRUE,"",ROUND(0.1*AR12,2))</f>
        <v>2.16</v>
      </c>
      <c r="B8" s="350" t="s">
        <v>48</v>
      </c>
      <c r="C8" s="349"/>
      <c r="D8" s="356" t="s">
        <v>12</v>
      </c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  <c r="P8" s="357"/>
      <c r="Q8" s="357"/>
      <c r="R8" s="357"/>
      <c r="S8" s="357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80" t="s">
        <v>0</v>
      </c>
      <c r="AQ8" s="381"/>
      <c r="AR8" s="382"/>
      <c r="AS8" s="376"/>
    </row>
    <row r="9" spans="1:48" s="6" customFormat="1" ht="21.75" customHeight="1" thickTop="1" thickBot="1">
      <c r="A9" s="281">
        <f>IF(ISERROR(0.1*AR12)=TRUE,"",ROUND(0.1*AR12,2))</f>
        <v>2.16</v>
      </c>
      <c r="B9" s="358" t="s">
        <v>49</v>
      </c>
      <c r="C9" s="359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85"/>
      <c r="B10" s="364" t="s">
        <v>1</v>
      </c>
      <c r="C10" s="362" t="s">
        <v>27</v>
      </c>
      <c r="D10" s="366" t="s">
        <v>16</v>
      </c>
      <c r="E10" s="367"/>
      <c r="F10" s="367"/>
      <c r="G10" s="367"/>
      <c r="H10" s="367"/>
      <c r="I10" s="368"/>
      <c r="J10" s="21"/>
      <c r="K10" s="366" t="s">
        <v>17</v>
      </c>
      <c r="L10" s="367"/>
      <c r="M10" s="367"/>
      <c r="N10" s="367"/>
      <c r="O10" s="367"/>
      <c r="P10" s="368"/>
      <c r="Q10" s="369" t="s">
        <v>8</v>
      </c>
      <c r="R10" s="373" t="s">
        <v>26</v>
      </c>
      <c r="S10" s="412" t="s">
        <v>30</v>
      </c>
      <c r="T10" s="388" t="s">
        <v>9</v>
      </c>
      <c r="U10" s="388" t="s">
        <v>28</v>
      </c>
      <c r="V10" s="360" t="s">
        <v>26</v>
      </c>
      <c r="W10" s="360" t="s">
        <v>4</v>
      </c>
      <c r="X10" s="360" t="s">
        <v>43</v>
      </c>
      <c r="Y10" s="360" t="s">
        <v>42</v>
      </c>
      <c r="Z10" s="360" t="s">
        <v>10</v>
      </c>
      <c r="AA10" s="360" t="s">
        <v>44</v>
      </c>
      <c r="AB10" s="360" t="s">
        <v>45</v>
      </c>
      <c r="AC10" s="360" t="s">
        <v>5</v>
      </c>
      <c r="AD10" s="360" t="s">
        <v>6</v>
      </c>
      <c r="AE10" s="360" t="s">
        <v>3</v>
      </c>
      <c r="AF10" s="360" t="s">
        <v>7</v>
      </c>
      <c r="AG10" s="360" t="s">
        <v>46</v>
      </c>
      <c r="AH10" s="360" t="s">
        <v>51</v>
      </c>
      <c r="AI10" s="360" t="s">
        <v>52</v>
      </c>
      <c r="AJ10" s="360" t="s">
        <v>53</v>
      </c>
      <c r="AK10" s="360" t="s">
        <v>54</v>
      </c>
      <c r="AL10" s="388" t="s">
        <v>38</v>
      </c>
      <c r="AM10" s="360" t="s">
        <v>55</v>
      </c>
      <c r="AN10" s="360" t="s">
        <v>57</v>
      </c>
      <c r="AO10" s="360" t="s">
        <v>58</v>
      </c>
      <c r="AP10" s="390" t="s">
        <v>30</v>
      </c>
      <c r="AQ10" s="386" t="s">
        <v>28</v>
      </c>
      <c r="AR10" s="383" t="s">
        <v>26</v>
      </c>
      <c r="AS10" s="412" t="s">
        <v>2</v>
      </c>
      <c r="AT10"/>
      <c r="AU10"/>
    </row>
    <row r="11" spans="1:48" s="6" customFormat="1" ht="125.1" customHeight="1" thickBot="1">
      <c r="A11" s="374"/>
      <c r="B11" s="365"/>
      <c r="C11" s="363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70"/>
      <c r="R11" s="374"/>
      <c r="S11" s="372"/>
      <c r="T11" s="389"/>
      <c r="U11" s="388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388"/>
      <c r="AM11" s="361"/>
      <c r="AN11" s="360"/>
      <c r="AO11" s="361"/>
      <c r="AP11" s="391"/>
      <c r="AQ11" s="387"/>
      <c r="AR11" s="384"/>
      <c r="AS11" s="372"/>
      <c r="AT11"/>
      <c r="AU11"/>
    </row>
    <row r="12" spans="1:48" ht="21.75" customHeight="1" thickTop="1">
      <c r="A12" s="115">
        <v>1</v>
      </c>
      <c r="B12" s="66"/>
      <c r="C12" s="67" t="s">
        <v>64</v>
      </c>
      <c r="D12" s="68">
        <v>21.579000000000001</v>
      </c>
      <c r="E12" s="69">
        <v>0</v>
      </c>
      <c r="F12" s="292">
        <v>0.68600000000000005</v>
      </c>
      <c r="G12" s="292"/>
      <c r="H12" s="151">
        <f t="array" ref="H12:H111">IF(LEFT(D12:D111,1)="D","-",IF(E12:E111&gt;A6,"-",IF(D12:D111&gt;0,D12:D111+E12:E111*A5+G12:G111*A7,"")))</f>
        <v>21.579000000000001</v>
      </c>
      <c r="I12" s="152">
        <f t="array" ref="I12:I111">IF(H12:H111="","",IF(H12:H111="-","",RANK(H12:H111,H12:H111,1)))</f>
        <v>1</v>
      </c>
      <c r="J12" s="149"/>
      <c r="K12" s="78">
        <v>22.035</v>
      </c>
      <c r="L12" s="79">
        <v>0</v>
      </c>
      <c r="M12" s="293">
        <v>0.96399999999999997</v>
      </c>
      <c r="N12" s="293"/>
      <c r="O12" s="164">
        <f t="array" ref="O12:O111">IF(LEFT(K12:K111,1)="D","-",IF(L12:L111&gt;A6,"-",IF(K12:K111&gt;0,K12:K111+L12:L111*A5+N12:N111*A7,"")))</f>
        <v>22.035</v>
      </c>
      <c r="P12" s="165">
        <f t="array" ref="P12:P111">IF(O12:O111="","",IF(O12:O111="-","",RANK(O12:O111,O12:O111,1)))</f>
        <v>2</v>
      </c>
      <c r="Q12" s="277">
        <f t="array" ref="Q12:Q111">IF(R12:R111="","",IF(R12:R111="-","",RANK(R12:R111,R12:R111,1)))</f>
        <v>1</v>
      </c>
      <c r="R12" s="166">
        <f t="shared" ref="R12:R43" si="0">IF(AND(ISBLANK(D12),ISBLANK(K12)),"",IF(AND(H12="-",O12="-"),"-",IF(AND(H12="-",ISBLANK(K12)),"-",MIN(H12,O12))))</f>
        <v>21.579000000000001</v>
      </c>
      <c r="S12" s="167">
        <f t="array" ref="S12:S111">IF(R12:R111="","",VLOOKUP(U12:U111,AL12:AP111,5,FALSE))</f>
        <v>1</v>
      </c>
      <c r="T12" s="278">
        <f t="array" ref="T12:T111">IF(R12:R111="","",IF(R12:R111="-",COUNT(Q12:Q111)+W12:W111,Q12:Q111+AE12:AE111+AG12:AG111+AI12:AI111+AK12:AK111))</f>
        <v>1</v>
      </c>
      <c r="U12" s="279" t="str">
        <f t="array" ref="U12:U111">IF(B12:B111 ="","",B12:B111 &amp; " ")&amp;C12:C111</f>
        <v>Nazarkin Boris</v>
      </c>
      <c r="V12" s="168">
        <f t="array" ref="V12:V111">R12:R111</f>
        <v>21.579000000000001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Nazarkin Boris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Nazarkin Boris</v>
      </c>
      <c r="AR12" s="173">
        <f t="array" ref="AR12:AR111">IF(C12:C111="BYE", "",IF(A12:A111="","",IF(ISERROR(VLOOKUP(A12:A111,T12:V111,3,FALSE))=TRUE,"",VLOOKUP(A12:A111,T12:V111,3,FALSE))))</f>
        <v>21.579000000000001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73</v>
      </c>
      <c r="D13" s="72">
        <v>22.411000000000001</v>
      </c>
      <c r="E13" s="50">
        <v>1</v>
      </c>
      <c r="F13" s="294">
        <v>0.83099999999999996</v>
      </c>
      <c r="G13" s="294"/>
      <c r="H13" s="153">
        <v>22.511000000000003</v>
      </c>
      <c r="I13" s="154">
        <v>3</v>
      </c>
      <c r="J13" s="149"/>
      <c r="K13" s="62">
        <v>21.917000000000002</v>
      </c>
      <c r="L13" s="53">
        <v>0</v>
      </c>
      <c r="M13" s="295">
        <v>0.624</v>
      </c>
      <c r="N13" s="295"/>
      <c r="O13" s="174">
        <v>21.917000000000002</v>
      </c>
      <c r="P13" s="175">
        <v>1</v>
      </c>
      <c r="Q13" s="277">
        <v>2</v>
      </c>
      <c r="R13" s="166">
        <f t="shared" si="0"/>
        <v>21.917000000000002</v>
      </c>
      <c r="S13" s="176">
        <v>2</v>
      </c>
      <c r="T13" s="278">
        <v>2</v>
      </c>
      <c r="U13" s="279" t="str">
        <v>Hohlova Elizaveta</v>
      </c>
      <c r="V13" s="168">
        <v>21.917000000000002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Hohlova Elizaveta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Hohlova Elizaveta</v>
      </c>
      <c r="AR13" s="179">
        <v>21.917000000000002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74</v>
      </c>
      <c r="D14" s="75">
        <v>22.483000000000001</v>
      </c>
      <c r="E14" s="51">
        <v>0</v>
      </c>
      <c r="F14" s="292">
        <v>0.69</v>
      </c>
      <c r="G14" s="292"/>
      <c r="H14" s="151">
        <v>22.483000000000001</v>
      </c>
      <c r="I14" s="155">
        <v>2</v>
      </c>
      <c r="J14" s="149"/>
      <c r="K14" s="63">
        <v>22.4</v>
      </c>
      <c r="L14" s="54">
        <v>2</v>
      </c>
      <c r="M14" s="293">
        <v>0.68100000000000005</v>
      </c>
      <c r="N14" s="293"/>
      <c r="O14" s="164">
        <v>22.599999999999998</v>
      </c>
      <c r="P14" s="180">
        <v>3</v>
      </c>
      <c r="Q14" s="277">
        <v>3</v>
      </c>
      <c r="R14" s="166">
        <f t="shared" si="0"/>
        <v>22.483000000000001</v>
      </c>
      <c r="S14" s="176">
        <v>3</v>
      </c>
      <c r="T14" s="278">
        <v>3</v>
      </c>
      <c r="U14" s="280" t="str">
        <v>Stroganova Ekaterina</v>
      </c>
      <c r="V14" s="168">
        <v>22.483000000000001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Stroganova Ekaterina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Stroganova Ekaterina</v>
      </c>
      <c r="AR14" s="179">
        <v>22.483000000000001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S7:AS8"/>
    <mergeCell ref="AN10:AN11"/>
    <mergeCell ref="AP7:AR7"/>
    <mergeCell ref="AP8:AR8"/>
    <mergeCell ref="AR10:AR11"/>
    <mergeCell ref="AS10:AS11"/>
    <mergeCell ref="AO10:AO11"/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</mergeCells>
  <phoneticPr fontId="11"/>
  <printOptions horizontalCentered="1"/>
  <pageMargins left="0.5" right="0.5" top="0.5" bottom="0.5" header="0.5" footer="0.5"/>
  <pageSetup paperSize="0" scale="42" fitToHeight="2" orientation="landscape" horizontalDpi="4294967292" verticalDpi="429496729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3" activePane="bottomRight" state="frozenSplit"/>
      <selection pane="topRight" activeCell="H1" sqref="H1"/>
      <selection pane="bottomLeft" activeCell="A18" sqref="A18"/>
      <selection pane="bottomRight" activeCell="I92" sqref="I92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98" t="s">
        <v>75</v>
      </c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408" t="s">
        <v>13</v>
      </c>
      <c r="R1" s="408"/>
      <c r="S1" s="408"/>
      <c r="T1" s="145"/>
      <c r="U1" s="145"/>
      <c r="V1" s="145"/>
      <c r="W1" s="144"/>
    </row>
    <row r="2" spans="1:30" s="6" customFormat="1" ht="24.75" customHeight="1" thickBot="1">
      <c r="C2" s="409" t="s">
        <v>76</v>
      </c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11" t="s">
        <v>37</v>
      </c>
      <c r="R2" s="411"/>
      <c r="S2" s="411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10" t="s">
        <v>79</v>
      </c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13" t="s">
        <v>30</v>
      </c>
      <c r="B5" s="405" t="s">
        <v>28</v>
      </c>
      <c r="C5" s="366" t="s">
        <v>16</v>
      </c>
      <c r="D5" s="401"/>
      <c r="E5" s="401"/>
      <c r="F5" s="401"/>
      <c r="G5" s="401"/>
      <c r="H5" s="401"/>
      <c r="I5" s="402"/>
      <c r="J5" s="407" t="s">
        <v>14</v>
      </c>
      <c r="K5" s="366" t="s">
        <v>17</v>
      </c>
      <c r="L5" s="367"/>
      <c r="M5" s="367"/>
      <c r="N5" s="367"/>
      <c r="O5" s="367"/>
      <c r="P5" s="367"/>
      <c r="Q5" s="368"/>
      <c r="R5" s="407" t="s">
        <v>15</v>
      </c>
      <c r="S5" s="394" t="s">
        <v>32</v>
      </c>
      <c r="T5" s="392" t="s">
        <v>41</v>
      </c>
      <c r="U5" s="396" t="s">
        <v>40</v>
      </c>
      <c r="V5" s="392" t="s">
        <v>35</v>
      </c>
      <c r="W5" s="392" t="s">
        <v>30</v>
      </c>
    </row>
    <row r="6" spans="1:30" s="14" customFormat="1" ht="125.1" customHeight="1" thickBot="1">
      <c r="A6" s="404"/>
      <c r="B6" s="406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407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407"/>
      <c r="S6" s="395"/>
      <c r="T6" s="393"/>
      <c r="U6" s="397"/>
      <c r="V6" s="393"/>
      <c r="W6" s="393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IF(A3&lt;A8,"BYE",IF(ISERROR(VLOOKUP(A8,'Junior-Women Quals'!AO12:'Junior-Women Quals'!AQ111,3,FALSE))=TRUE,"BYE",VLOOKUP(A8,'Junior-Women Quals'!AO12:'Junior-Women Quals'!AQ111,3,FALSE)))</f>
        <v>Nazarkin Boris</v>
      </c>
      <c r="C8" s="82"/>
      <c r="D8" s="83"/>
      <c r="E8" s="83"/>
      <c r="F8" s="83"/>
      <c r="G8" s="65" t="str">
        <f t="array" ref="G8:G39">IF(LEFT(C8:C39,1)="D","-",IF(D8:D39&gt;'Junior-Women Quals'!A6,"-",IF(C8:C39&gt;0,C8:C39+D8:D39*'Junior-Women Quals'!A5+F8:F39*'Junior-Women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IF(LEFT(K8:K39,1)="D","-",IF(L8:L39&gt;'Junior-Women Quals'!A6,"-",IF(K8:K39&gt;0,K8:K39+L8:L39*'Junior-Women Quals'!A5+N8:N39*'Junior-Women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Nazarkin Boris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IF(A3&lt;A9,"BYE",IF(ISERROR(VLOOKUP(A9,'Junior-Women Quals'!AO12:'Junior-Women Quals'!AQ111,3,FALSE))=TRUE,"BYE",VLOOKUP(A9,'Junior-Women Quals'!AO12:'Junior-Women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IF(AND(LEFT(C8,1)="D",LEFT(C9,1)="D"),"0",IF(OR(C8="DNR",C9="DNR"),IF(C8="DNR",1,-1)*'Junior-Women Quals'!A8,IF(OR(ISBLANK(C8),ISBLANK(C9)),"",IF(OR(G8="-",G9="-"),IF(G8="-",1,-1)*'Junior-Women Quals'!A8,IF(ABS(G8-G9)&gt;'Junior-Women Quals'!A9,IF(G8-G9&gt;'Junior-Women Quals'!A9,1,-1)*'Junior-Women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IF(AND(LEFT(K8,1)="D",LEFT(K9,1)="D"),"0",IF(OR(K8="DNR",K9="DNR"),IF(K8="DNR",1,-1)*'Junior-Women Quals'!A8,IF(OR(ISBLANK(K8),ISBLANK(K9)),"",IF(OR(O8="-",O9="-"),IF(O8="-",1,-1)*'Junior-Women Quals'!A8,IF(ABS(O8-O9)&gt;'Junior-Women Quals'!A9,IF(O8-O9&gt;'Junior-Women Quals'!A9,1,-1)*'Junior-Women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IF(ISERROR(VLOOKUP(U9,'Junior-Women Quals'!U12:V111,2,FALSE))=TRUE,"",VLOOKUP(U9,'Junior-Women Quals'!U12:V111,2,FALSE))</f>
        <v/>
      </c>
      <c r="W9" s="169" t="str">
        <f>IF(ISERROR(VLOOKUP(U9,'Junior-Women Quals'!AL12:AO111,4,FALSE))=TRUE,"",VLOOKUP(U9,'Junior-Women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IF(A3&lt;A10,"BYE",IF(ISERROR(VLOOKUP(A10,'Junior-Women Quals'!AO12:'Junior-Women Quals'!AQ111,3,FALSE))=TRUE,"BYE",VLOOKUP(A10,'Junior-Women Quals'!AO12:'Junior-Women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IF(A3&lt;A11,"BYE",IF(ISERROR(VLOOKUP(A11,'Junior-Women Quals'!AO12:'Junior-Women Quals'!AQ111,3,FALSE))=TRUE,"BYE",VLOOKUP(A11,'Junior-Women Quals'!AO12:'Junior-Women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IF(AND(LEFT(C10,1)="D",LEFT(C11,1)="D"),"0",IF(OR(C10="DNR",C11="DNR"),IF(C10="DNR",1,-1)*'Junior-Women Quals'!A8,IF(OR(ISBLANK(C10),ISBLANK(C11)),"",IF(OR(G10="-",G11="-"),IF(G10="-",1,-1)*'Junior-Women Quals'!A8,IF(ABS(G10-G11)&gt;'Junior-Women Quals'!A9,IF(G10-G11&gt;'Junior-Women Quals'!A9,1,-1)*'Junior-Women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IF(AND(LEFT(K10,1)="D",LEFT(K11,1)="D"),"0",IF(OR(K10="DNR",K11="DNR"),IF(K10="DNR",1,-1)*'Junior-Women Quals'!A8,IF(OR(ISBLANK(K10),ISBLANK(K11)),"",IF(OR(O10="-",O11="-"),IF(O10="-",1,-1)*'Junior-Women Quals'!A8,IF(ABS(O10-O11)&gt;'Junior-Women Quals'!A9,IF(O10-O11&gt;'Junior-Women Quals'!A9,1,-1)*'Junior-Women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IF(ISERROR(VLOOKUP(U11,'Junior-Women Quals'!U12:V111,2,FALSE))=TRUE,"",VLOOKUP(U11,'Junior-Women Quals'!U12:V111,2,FALSE))</f>
        <v/>
      </c>
      <c r="W11" s="169" t="str">
        <f>IF(ISERROR(VLOOKUP(U11,'Junior-Women Quals'!AL12:AO111,4,FALSE))=TRUE,"",VLOOKUP(U11,'Junior-Women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IF(A3&lt;A12,"BYE",IF(ISERROR(VLOOKUP(A12,'Junior-Women Quals'!AO12:'Junior-Women Quals'!AQ111,3,FALSE))=TRUE,"BYE",VLOOKUP(A12,'Junior-Women Quals'!AO12:'Junior-Women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IF(A3&lt;A13,"BYE",IF(ISERROR(VLOOKUP(A13,'Junior-Women Quals'!AO12:'Junior-Women Quals'!AQ111,3,FALSE))=TRUE,"BYE",VLOOKUP(A13,'Junior-Women Quals'!AO12:'Junior-Women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IF(AND(LEFT(C12,1)="D",LEFT(C13,1)="D"),"0",IF(OR(C12="DNR",C13="DNR"),IF(C12="DNR",1,-1)*'Junior-Women Quals'!A8,IF(OR(ISBLANK(C12),ISBLANK(C13)),"",IF(OR(G12="-",G13="-"),IF(G12="-",1,-1)*'Junior-Women Quals'!A8,IF(ABS(G12-G13)&gt;'Junior-Women Quals'!A9,IF(G12-G13&gt;'Junior-Women Quals'!A9,1,-1)*'Junior-Women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IF(AND(LEFT(K12,1)="D",LEFT(K13,1)="D"),"0",IF(OR(K12="DNR",K13="DNR"),IF(K12="DNR",1,-1)*'Junior-Women Quals'!A8,IF(OR(ISBLANK(K12),ISBLANK(K13)),"",IF(OR(O12="-",O13="-"),IF(O12="-",1,-1)*'Junior-Women Quals'!A8,IF(ABS(O12-O13)&gt;'Junior-Women Quals'!A9,IF(O12-O13&gt;'Junior-Women Quals'!A9,1,-1)*'Junior-Women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IF(ISERROR(VLOOKUP(U13,'Junior-Women Quals'!U12:V111,2,FALSE))=TRUE,"",VLOOKUP(U13,'Junior-Women Quals'!U12:V111,2,FALSE))</f>
        <v/>
      </c>
      <c r="W13" s="169" t="str">
        <f>IF(ISERROR(VLOOKUP(U13,'Junior-Women Quals'!AL12:AO111,4,FALSE))=TRUE,"",VLOOKUP(U13,'Junior-Women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IF(A3&lt;A14,"BYE",IF(ISERROR(VLOOKUP(A14,'Junior-Women Quals'!AO12:'Junior-Women Quals'!AQ111,3,FALSE))=TRUE,"BYE",VLOOKUP(A14,'Junior-Women Quals'!AO12:'Junior-Women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IF(A3&lt;A15,"BYE",IF(ISERROR(VLOOKUP(A15,'Junior-Women Quals'!AO12:'Junior-Women Quals'!AQ111,3,FALSE))=TRUE,"BYE",VLOOKUP(A15,'Junior-Women Quals'!AO12:'Junior-Women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IF(AND(LEFT(C14,1)="D",LEFT(C15,1)="D"),"0",IF(OR(C14="DNR",C15="DNR"),IF(C14="DNR",1,-1)*'Junior-Women Quals'!A8,IF(OR(ISBLANK(C14),ISBLANK(C15)),"",IF(OR(G14="-",G15="-",),IF(G14="-",1,-1)*'Junior-Women Quals'!A8,IF(ABS(G14-G15)&gt;'Junior-Women Quals'!A9,IF(G14-G15&gt;'Junior-Women Quals'!A9,1,-1)*'Junior-Women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IF(AND(LEFT(K14,1)="D",LEFT(K15,1)="D"),"0",IF(OR(K14="DNR",K15="DNR"),IF(K14="DNR",1,-1)*'Junior-Women Quals'!A8,IF(OR(ISBLANK(K14),ISBLANK(K15)),"",IF(OR(O14="-",O15="-"),IF(O14="-",1,-1)*'Junior-Women Quals'!A8,IF(ABS(O14-O15)&gt;'Junior-Women Quals'!A9,IF(O14-O15&gt;'Junior-Women Quals'!A9,1,-1)*'Junior-Women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IF(ISERROR(VLOOKUP(U15,'Junior-Women Quals'!U12:V111,2,FALSE))=TRUE,"",VLOOKUP(U15,'Junior-Women Quals'!U12:V111,2,FALSE))</f>
        <v/>
      </c>
      <c r="W15" s="169" t="str">
        <f>IF(ISERROR(VLOOKUP(U15,'Junior-Women Quals'!AL12:AO111,4,FALSE))=TRUE,"",VLOOKUP(U15,'Junior-Women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IF(A3&lt;A16,"BYE",IF(ISERROR(VLOOKUP(A16,'Junior-Women Quals'!AO12:'Junior-Women Quals'!AQ111,3,FALSE))=TRUE,"BYE",VLOOKUP(A16,'Junior-Women Quals'!AO12:'Junior-Women Quals'!AQ111,3,FALSE)))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IF(A3&lt;A17,"BYE",IF(ISERROR(VLOOKUP(A17,'Junior-Women Quals'!AO12:'Junior-Women Quals'!AQ111,3,FALSE))=TRUE,"BYE",VLOOKUP(A17,'Junior-Women Quals'!AO12:'Junior-Women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IF(AND(LEFT(C16,1)="D",LEFT(C17,1)="D"),"0",IF(OR(C16="DNR",C17="DNR"),IF(C16="DNR",1,-1)*'Junior-Women Quals'!A8,IF(OR(ISBLANK(C16),ISBLANK(C17)),"",IF(OR(G16="-",G17="-"),IF(G16="-",1,-1)*'Junior-Women Quals'!A8,IF(ABS(G16-G17)&gt;'Junior-Women Quals'!A9,IF(G16-G17&gt;'Junior-Women Quals'!A9,1,-1)*'Junior-Women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IF(AND(LEFT(K16,1)="D",LEFT(K17,1)="D"),"0",IF(OR(K16="DNR",K17="DNR"),IF(K16="DNR",1,-1)*'Junior-Women Quals'!A8,IF(OR(ISBLANK(K16),ISBLANK(K17)),"",IF(OR(O16="-",O17="-"),IF(O16="-",1,-1)*'Junior-Women Quals'!A8,IF(ABS(O16-O17)&gt;'Junior-Women Quals'!A9,IF(O16-O17&gt;'Junior-Women Quals'!A9,1,-1)*'Junior-Women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IF(ISERROR(VLOOKUP(U17,'Junior-Women Quals'!U12:V111,2,FALSE))=TRUE,"",VLOOKUP(U17,'Junior-Women Quals'!U12:V111,2,FALSE))</f>
        <v/>
      </c>
      <c r="W17" s="169" t="str">
        <f>IF(ISERROR(VLOOKUP(U17,'Junior-Women Quals'!AL12:AO111,4,FALSE))=TRUE,"",VLOOKUP(U17,'Junior-Women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IF(A3&lt;A18,"BYE",IF(ISERROR(VLOOKUP(A18,'Junior-Women Quals'!AO12:'Junior-Women Quals'!AQ111,3,FALSE))=TRUE,"BYE",VLOOKUP(A18,'Junior-Women Quals'!AO12:'Junior-Women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IF(A3&lt;A19,"BYE",IF(ISERROR(VLOOKUP(A19,'Junior-Women Quals'!AO12:'Junior-Women Quals'!AQ111,3,FALSE))=TRUE,"BYE",VLOOKUP(A19,'Junior-Women Quals'!AO12:'Junior-Women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IF(AND(LEFT(C18,1)="D",LEFT(C19,1)="D"),"0",IF(OR(C18="DNR",C19="DNR"),IF(C18="DNR",1,-1)*'Junior-Women Quals'!A8,IF(OR(ISBLANK(C18),ISBLANK(C19)),"",IF(OR(G18="-",G19="-"),IF(G18="-",1,-1)*'Junior-Women Quals'!A8,IF(ABS(G18-G19)&gt;'Junior-Women Quals'!A9,IF(G18-G19&gt;'Junior-Women Quals'!A9,1,-1)*'Junior-Women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IF(AND(LEFT(K18,1)="D",LEFT(K19,1)="D"),"0",IF(OR(K18="DNR",K19="DNR"),IF(K18="DNR",1,-1)*'Junior-Women Quals'!A8,IF(OR(ISBLANK(K18),ISBLANK(K19)),"",IF(OR(O18="-",O19="-"),IF(O18="-",1,-1)*'Junior-Women Quals'!A8,IF(ABS(O18-O19)&gt;'Junior-Women Quals'!A9,IF(O18-O19&gt;'Junior-Women Quals'!A9,1,-1)*'Junior-Women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IF(ISERROR(VLOOKUP(U19,'Junior-Women Quals'!U12:V111,2,FALSE))=TRUE,"",VLOOKUP(U19,'Junior-Women Quals'!U12:V111,2,FALSE))</f>
        <v/>
      </c>
      <c r="W19" s="169" t="str">
        <f>IF(ISERROR(VLOOKUP(U19,'Junior-Women Quals'!AL12:AO111,4,FALSE))=TRUE,"",VLOOKUP(U19,'Junior-Women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IF(A3&lt;A20,"BYE",IF(ISERROR(VLOOKUP(A20,'Junior-Women Quals'!AO12:'Junior-Women Quals'!AQ111,3,FALSE))=TRUE,"BYE",VLOOKUP(A20,'Junior-Women Quals'!AO12:'Junior-Women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IF(A3&lt;A21,"BYE",IF(ISERROR(VLOOKUP(A21,'Junior-Women Quals'!AO12:'Junior-Women Quals'!AQ111,3,FALSE))=TRUE,"BYE",VLOOKUP(A21,'Junior-Women Quals'!AO12:'Junior-Women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IF(AND(LEFT(C20,1)="D",LEFT(C21,1)="D"),"0",IF(OR(C20="DNR",C21="DNR"),IF(C20="DNR",1,-1)*'Junior-Women Quals'!A8,IF(OR(ISBLANK(C20),ISBLANK(C21)),"",IF(OR(G20="-",G21="-"),IF(G20="-",1,-1)*'Junior-Women Quals'!A8,IF(ABS(G20-G21)&gt;'Junior-Women Quals'!A9,IF(G20-G21&gt;'Junior-Women Quals'!A9,1,-1)*'Junior-Women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IF(AND(LEFT(K20,1)="D",LEFT(K21,1)="D"),"0",IF(OR(K20="DNR",K21="DNR"),IF(K20="DNR",1,-1)*'Junior-Women Quals'!A8,IF(OR(ISBLANK(K20),ISBLANK(K21)),"",IF(OR(O20="-",O21="-"),IF(O20="-",1,-1)*'Junior-Women Quals'!A8,IF(ABS(O20-O21)&gt;'Junior-Women Quals'!A9,IF(O20-O21&gt;'Junior-Women Quals'!A9,1,-1)*'Junior-Women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IF(ISERROR(VLOOKUP(U21,'Junior-Women Quals'!U12:V111,2,FALSE))=TRUE,"",VLOOKUP(U21,'Junior-Women Quals'!U12:V111,2,FALSE))</f>
        <v/>
      </c>
      <c r="W21" s="169" t="str">
        <f>IF(ISERROR(VLOOKUP(U21,'Junior-Women Quals'!AL12:AO111,4,FALSE))=TRUE,"",VLOOKUP(U21,'Junior-Women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IF(A3&lt;A22,"BYE",IF(ISERROR(VLOOKUP(A22,'Junior-Women Quals'!AO12:'Junior-Women Quals'!AQ111,3,FALSE))=TRUE,"BYE",VLOOKUP(A22,'Junior-Women Quals'!AO12:'Junior-Women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IF(A3&lt;A23,"BYE",IF(ISERROR(VLOOKUP(A23,'Junior-Women Quals'!AO12:'Junior-Women Quals'!AQ111,3,FALSE))=TRUE,"BYE",VLOOKUP(A23,'Junior-Women Quals'!AO12:'Junior-Women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IF(AND(LEFT(C22,1)="D",LEFT(C23,1)="D"),"0",IF(OR(C22="DNR",C23="DNR"),IF(C22="DNR",1,-1)*'Junior-Women Quals'!A8,IF(OR(ISBLANK(C22),ISBLANK(C23)),"",IF(OR(G22="-",G23="-"),IF(G22="-",1,-1)*'Junior-Women Quals'!A8,IF(ABS(G22-G23)&gt;'Junior-Women Quals'!A9,IF(G22-G23&gt;'Junior-Women Quals'!A9,1,-1)*'Junior-Women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IF(AND(LEFT(K22,1)="D",LEFT(K23,1)="D"),"0",IF(OR(K22="DNR",K23="DNR"),IF(K22="DNR",1,-1)*'Junior-Women Quals'!A8,IF(OR(ISBLANK(K22),ISBLANK(K23)),"",IF(OR(O22="-",O23="-"),IF(O22="-",1,-1)*'Junior-Women Quals'!A8,IF(ABS(O22-O23)&gt;'Junior-Women Quals'!A9,IF(O22-O23&gt;'Junior-Women Quals'!A9,1,-1)*'Junior-Women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IF(ISERROR(VLOOKUP(U23,'Junior-Women Quals'!U12:V111,2,FALSE))=TRUE,"",VLOOKUP(U23,'Junior-Women Quals'!U12:V111,2,FALSE))</f>
        <v/>
      </c>
      <c r="W23" s="169" t="str">
        <f>IF(ISERROR(VLOOKUP(U23,'Junior-Women Quals'!AL12:AO111,4,FALSE))=TRUE,"",VLOOKUP(U23,'Junior-Women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IF(A3&lt;A24,"BYE",IF(ISERROR(VLOOKUP(A24,'Junior-Women Quals'!AO12:'Junior-Women Quals'!AQ111,3,FALSE))=TRUE,"BYE",VLOOKUP(A24,'Junior-Women Quals'!AO12:'Junior-Women Quals'!AQ111,3,FALSE)))</f>
        <v>Hohlova Elizaveta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Hohlova Elizaveta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IF(A3&lt;A25,"BYE",IF(ISERROR(VLOOKUP(A25,'Junior-Women Quals'!AO12:'Junior-Women Quals'!AQ111,3,FALSE))=TRUE,"BYE",VLOOKUP(A25,'Junior-Women Quals'!AO12:'Junior-Women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IF(AND(LEFT(C24,1)="D",LEFT(C25,1)="D"),"0",IF(OR(C24="DNR",C25="DNR"),IF(C24="DNR",1,-1)*'Junior-Women Quals'!A8,IF(OR(ISBLANK(C24),ISBLANK(C25)),"",IF(OR(G24="-",G25="-"),IF(G24="-",1,-1)*'Junior-Women Quals'!A8,IF(ABS(G24-G25)&gt;'Junior-Women Quals'!A9,IF(G24-G25&gt;'Junior-Women Quals'!A9,1,-1)*'Junior-Women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IF(AND(LEFT(K24,1)="D",LEFT(K25,1)="D"),"0",IF(OR(K24="DNR",K25="DNR"),IF(K24="DNR",1,-1)*'Junior-Women Quals'!A8,IF(OR(ISBLANK(K24),ISBLANK(K25)),"",IF(OR(O24="-",O25="-"),IF(O24="-",1,-1)*'Junior-Women Quals'!A8,IF(ABS(O24-O25)&gt;'Junior-Women Quals'!A9,IF(O24-O25&gt;'Junior-Women Quals'!A9,1,-1)*'Junior-Women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IF(ISERROR(VLOOKUP(U25,'Junior-Women Quals'!U12:V111,2,FALSE))=TRUE,"",VLOOKUP(U25,'Junior-Women Quals'!U12:V111,2,FALSE))</f>
        <v/>
      </c>
      <c r="W25" s="169" t="str">
        <f>IF(ISERROR(VLOOKUP(U25,'Junior-Women Quals'!AL12:AO111,4,FALSE))=TRUE,"",VLOOKUP(U25,'Junior-Women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IF(A3&lt;A26,"BYE",IF(ISERROR(VLOOKUP(A26,'Junior-Women Quals'!AO12:'Junior-Women Quals'!AQ111,3,FALSE))=TRUE,"BYE",VLOOKUP(A26,'Junior-Women Quals'!AO12:'Junior-Women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IF(A3&lt;A27,"BYE",IF(ISERROR(VLOOKUP(A27,'Junior-Women Quals'!AO12:'Junior-Women Quals'!AQ111,3,FALSE))=TRUE,"BYE",VLOOKUP(A27,'Junior-Women Quals'!AO12:'Junior-Women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IF(AND(LEFT(C26,1)="D",LEFT(C27,1)="D"),"0",IF(OR(C26="DNR",C27="DNR"),IF(C26="DNR",1,-1)*'Junior-Women Quals'!A8,IF(OR(ISBLANK(C26),ISBLANK(C27)),"",IF(OR(G26="-",G27="-"),IF(G26="-",1,-1)*'Junior-Women Quals'!A8,IF(ABS(G26-G27)&gt;'Junior-Women Quals'!A9,IF(G26-G27&gt;'Junior-Women Quals'!A9,1,-1)*'Junior-Women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IF(AND(LEFT(K26,1)="D",LEFT(K27,1)="D"),"0",IF(OR(K26="DNR",K27="DNR"),IF(K26="DNR",1,-1)*'Junior-Women Quals'!A8,IF(OR(ISBLANK(K26),ISBLANK(K27)),"",IF(OR(O26="-",O27="-"),IF(O26="-",1,-1)*'Junior-Women Quals'!A8,IF(ABS(O26-O27)&gt;'Junior-Women Quals'!A9,IF(O26-O27&gt;'Junior-Women Quals'!A9,1,-1)*'Junior-Women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IF(ISERROR(VLOOKUP(U27,'Junior-Women Quals'!U12:V111,2,FALSE))=TRUE,"",VLOOKUP(U27,'Junior-Women Quals'!U12:V111,2,FALSE))</f>
        <v/>
      </c>
      <c r="W27" s="169" t="str">
        <f>IF(ISERROR(VLOOKUP(U27,'Junior-Women Quals'!AL12:AO111,4,FALSE))=TRUE,"",VLOOKUP(U27,'Junior-Women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IF(A3&lt;A28,"BYE",IF(ISERROR(VLOOKUP(A28,'Junior-Women Quals'!AO12:'Junior-Women Quals'!AQ111,3,FALSE))=TRUE,"BYE",VLOOKUP(A28,'Junior-Women Quals'!AO12:'Junior-Women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IF(A3&lt;A29,"BYE",IF(ISERROR(VLOOKUP(A29,'Junior-Women Quals'!AO12:'Junior-Women Quals'!AQ111,3,FALSE))=TRUE,"BYE",VLOOKUP(A29,'Junior-Women Quals'!AO12:'Junior-Women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IF(AND(LEFT(C28,1)="D",LEFT(C29,1)="D"),"0",IF(OR(C28="DNR",C29="DNR"),IF(C28="DNR",1,-1)*'Junior-Women Quals'!A8,IF(OR(ISBLANK(C28),ISBLANK(C29)),"",IF(OR(G28="-",G29="-"),IF(G28="-",1,-1)*'Junior-Women Quals'!A8,IF(ABS(G28-G29)&gt;'Junior-Women Quals'!A9,IF(G28-G29&gt;'Junior-Women Quals'!A9,1,-1)*'Junior-Women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IF(AND(LEFT(K28,1)="D",LEFT(K29,1)="D"),"0",IF(OR(K28="DNR",K29="DNR"),IF(K28="DNR",1,-1)*'Junior-Women Quals'!A8,IF(OR(ISBLANK(K28),ISBLANK(K29)),"",IF(OR(O28="-",O29="-"),IF(O28="-",1,-1)*'Junior-Women Quals'!A8,IF(ABS(O28-O29)&gt;'Junior-Women Quals'!A9,IF(O28-O29&gt;'Junior-Women Quals'!A9,1,-1)*'Junior-Women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IF(ISERROR(VLOOKUP(U29,'Junior-Women Quals'!U12:V111,2,FALSE))=TRUE,"",VLOOKUP(U29,'Junior-Women Quals'!U12:V111,2,FALSE))</f>
        <v/>
      </c>
      <c r="W29" s="169" t="str">
        <f>IF(ISERROR(VLOOKUP(U29,'Junior-Women Quals'!AL12:AO111,4,FALSE))=TRUE,"",VLOOKUP(U29,'Junior-Women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IF(A3&lt;A30,"BYE",IF(ISERROR(VLOOKUP(A30,'Junior-Women Quals'!AO12:'Junior-Women Quals'!AQ111,3,FALSE))=TRUE,"BYE",VLOOKUP(A30,'Junior-Women Quals'!AO12:'Junior-Women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IF(A3&lt;A31,"BYE",IF(ISERROR(VLOOKUP(A31,'Junior-Women Quals'!AO12:'Junior-Women Quals'!AQ111,3,FALSE))=TRUE,"BYE",VLOOKUP(A31,'Junior-Women Quals'!AO12:'Junior-Women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IF(AND(LEFT(C30,1)="D",LEFT(C31,1)="D"),"0",IF(OR(C30="DNR",C31="DNR"),IF(C30="DNR",1,-1)*'Junior-Women Quals'!A8,IF(OR(ISBLANK(C30),ISBLANK(C31)),"",IF(OR(G30="-",G31="-"),IF(G30="-",1,-1)*'Junior-Women Quals'!A8,IF(ABS(G30-G31)&gt;'Junior-Women Quals'!A9,IF(G30-G31&gt;'Junior-Women Quals'!A9,1,-1)*'Junior-Women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IF(AND(LEFT(K30,1)="D",LEFT(K31,1)="D"),"0",IF(OR(K30="DNR",K31="DNR"),IF(K30="DNR",1,-1)*'Junior-Women Quals'!A8,IF(OR(ISBLANK(K30),ISBLANK(K31)),"",IF(OR(O30="-",O31="-"),IF(O30="-",1,-1)*'Junior-Women Quals'!A8,IF(ABS(O30-O31)&gt;'Junior-Women Quals'!A9,IF(O30-O31&gt;'Junior-Women Quals'!A9,1,-1)*'Junior-Women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IF(ISERROR(VLOOKUP(U31,'Junior-Women Quals'!U12:V111,2,FALSE))=TRUE,"",VLOOKUP(U31,'Junior-Women Quals'!U12:V111,2,FALSE))</f>
        <v/>
      </c>
      <c r="W31" s="169" t="str">
        <f>IF(ISERROR(VLOOKUP(U31,'Junior-Women Quals'!AL12:AO111,4,FALSE))=TRUE,"",VLOOKUP(U31,'Junior-Women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IF(A3&lt;A32,"BYE",IF(ISERROR(VLOOKUP(A32,'Junior-Women Quals'!AO12:'Junior-Women Quals'!AQ111,3,FALSE))=TRUE,"BYE",VLOOKUP(A32,'Junior-Women Quals'!AO12:'Junior-Women Quals'!AQ111,3,FALSE)))</f>
        <v>Stroganova Ekaterina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Stroganova Ekaterina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IF(A3&lt;A33,"BYE",IF(ISERROR(VLOOKUP(A33,'Junior-Women Quals'!AO12:'Junior-Women Quals'!AQ111,3,FALSE))=TRUE,"BYE",VLOOKUP(A33,'Junior-Women Quals'!AO12:'Junior-Women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IF(AND(LEFT(C32,1)="D",LEFT(C33,1)="D"),"0",IF(OR(C32="DNR",C33="DNR"),IF(C32="DNR",1,-1)*'Junior-Women Quals'!A8,IF(OR(ISBLANK(C32),ISBLANK(C33)),"",IF(OR(G32="-",G33="-"),IF(G32="-",1,-1)*'Junior-Women Quals'!A8,IF(ABS(G32-G33)&gt;'Junior-Women Quals'!A9,IF(G32-G33&gt;'Junior-Women Quals'!A9,1,-1)*'Junior-Women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IF(AND(LEFT(K32,1)="D",LEFT(K33,1)="D"),"0",IF(OR(K32="DNR",K33="DNR"),IF(K32="DNR",1,-1)*'Junior-Women Quals'!A8,IF(OR(ISBLANK(K32),ISBLANK(K33)),"",IF(OR(O32="-",O33="-"),IF(O32="-",1,-1)*'Junior-Women Quals'!A8,IF(ABS(O32-O33)&gt;'Junior-Women Quals'!A9,IF(O32-O33&gt;'Junior-Women Quals'!A9,1,-1)*'Junior-Women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IF(ISERROR(VLOOKUP(U33,'Junior-Women Quals'!U12:V111,2,FALSE))=TRUE,"",VLOOKUP(U33,'Junior-Women Quals'!U12:V111,2,FALSE))</f>
        <v/>
      </c>
      <c r="W33" s="169" t="str">
        <f>IF(ISERROR(VLOOKUP(U33,'Junior-Women Quals'!AL12:AO111,4,FALSE))=TRUE,"",VLOOKUP(U33,'Junior-Women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IF(A3&lt;A34,"BYE",IF(ISERROR(VLOOKUP(A34,'Junior-Women Quals'!AO12:'Junior-Women Quals'!AQ111,3,FALSE))=TRUE,"BYE",VLOOKUP(A34,'Junior-Women Quals'!AO12:'Junior-Women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IF(A3&lt;A35,"BYE",IF(ISERROR(VLOOKUP(A35,'Junior-Women Quals'!AO12:'Junior-Women Quals'!AQ111,3,FALSE))=TRUE,"BYE",VLOOKUP(A35,'Junior-Women Quals'!AO12:'Junior-Women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IF(AND(LEFT(C34,1)="D",LEFT(C35,1)="D"),"0",IF(OR(C34="DNR",C35="DNR"),IF(C34="DNR",1,-1)*'Junior-Women Quals'!A8,IF(OR(ISBLANK(C34),ISBLANK(C35)),"",IF(OR(G34="-",G35="-"),IF(G34="-",1,-1)*'Junior-Women Quals'!A8,IF(ABS(G34-G35)&gt;'Junior-Women Quals'!A9,IF(G34-G35&gt;'Junior-Women Quals'!A9,1,-1)*'Junior-Women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IF(AND(LEFT(K34,1)="D",LEFT(K35,1)="D"),"0",IF(OR(K34="DNR",K35="DNR"),IF(K34="DNR",1,-1)*'Junior-Women Quals'!A8,IF(OR(ISBLANK(K34),ISBLANK(K35)),"",IF(OR(O34="-",O35="-"),IF(O34="-",1,-1)*'Junior-Women Quals'!A8,IF(ABS(O34-O35)&gt;'Junior-Women Quals'!A9,IF(O34-O35&gt;'Junior-Women Quals'!A9,1,-1)*'Junior-Women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IF(ISERROR(VLOOKUP(U35,'Junior-Women Quals'!U12:V111,2,FALSE))=TRUE,"",VLOOKUP(U35,'Junior-Women Quals'!U12:V111,2,FALSE))</f>
        <v/>
      </c>
      <c r="W35" s="169" t="str">
        <f>IF(ISERROR(VLOOKUP(U35,'Junior-Women Quals'!AL12:AO111,4,FALSE))=TRUE,"",VLOOKUP(U35,'Junior-Women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IF(A3&lt;A36,"BYE",IF(ISERROR(VLOOKUP(A36,'Junior-Women Quals'!AO12:'Junior-Women Quals'!AQ111,3,FALSE))=TRUE,"BYE",VLOOKUP(A36,'Junior-Women Quals'!AO12:'Junior-Women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IF(A3&lt;A37,"BYE",IF(ISERROR(VLOOKUP(A37,'Junior-Women Quals'!AO12:'Junior-Women Quals'!AQ111,3,FALSE))=TRUE,"BYE",VLOOKUP(A37,'Junior-Women Quals'!AO12:'Junior-Women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IF(AND(LEFT(C36,1)="D",LEFT(C37,1)="D"),"0",IF(OR(C36="DNR",C37="DNR"),IF(C36="DNR",1,-1)*'Junior-Women Quals'!A8,IF(OR(ISBLANK(C36),ISBLANK(C37)),"",IF(OR(G36="-",G37="-"),IF(G36="-",1,-1)*'Junior-Women Quals'!A8,IF(ABS(G36-G37)&gt;'Junior-Women Quals'!A9,IF(G36-G37&gt;'Junior-Women Quals'!A9,1,-1)*'Junior-Women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IF(AND(LEFT(K36,1)="D",LEFT(K37,1)="D"),"0",IF(OR(K36="DNR",K37="DNR"),IF(K36="DNR",1,-1)*'Junior-Women Quals'!A8,IF(OR(ISBLANK(K36),ISBLANK(K37)),"",IF(OR(O36="-",O37="-"),IF(O36="-",1,-1)*'Junior-Women Quals'!A8,IF(ABS(O36-O37)&gt;'Junior-Women Quals'!A9,IF(O36-O37&gt;'Junior-Women Quals'!A9,1,-1)*'Junior-Women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IF(ISERROR(VLOOKUP(U37,'Junior-Women Quals'!U12:V111,2,FALSE))=TRUE,"",VLOOKUP(U37,'Junior-Women Quals'!U12:V111,2,FALSE))</f>
        <v/>
      </c>
      <c r="W37" s="169" t="str">
        <f>IF(ISERROR(VLOOKUP(U37,'Junior-Women Quals'!AL12:AO111,4,FALSE))=TRUE,"",VLOOKUP(U37,'Junior-Women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IF(A3&lt;A38,"BYE",IF(ISERROR(VLOOKUP(A38,'Junior-Women Quals'!AO12:'Junior-Women Quals'!AQ111,3,FALSE))=TRUE,"BYE",VLOOKUP(A38,'Junior-Women Quals'!AO12:'Junior-Women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IF(A3&lt;A39,"BYE",IF(ISERROR(VLOOKUP(A39,'Junior-Women Quals'!AO12:'Junior-Women Quals'!AQ111,3,FALSE))=TRUE,"BYE",VLOOKUP(A39,'Junior-Women Quals'!AO12:'Junior-Women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IF(AND(LEFT(C38,1)="D",LEFT(C39,1)="D"),"0",IF(OR(C38="DNR",C39="DNR"),IF(C38="DNR",1,-1)*'Junior-Women Quals'!A8,IF(OR(ISBLANK(C38),ISBLANK(C39)),"",IF(OR(G38="-",G39="-"),IF(G38="-",1,-1)*'Junior-Women Quals'!A8,IF(ABS(G38-G39)&gt;'Junior-Women Quals'!A9,IF(G38-G39&gt;'Junior-Women Quals'!A9,1,-1)*'Junior-Women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IF(AND(LEFT(K38,1)="D",LEFT(K39,1)="D"),"0",IF(OR(K38="DNR",K39="DNR"),IF(K38="DNR",1,-1)*'Junior-Women Quals'!A8,IF(OR(ISBLANK(K38),ISBLANK(K39)),"",IF(OR(O38="-",O39="-"),IF(O38="-",1,-1)*'Junior-Women Quals'!A8,IF(ABS(O38-O39)&gt;'Junior-Women Quals'!A9,IF(O38-O39&gt;'Junior-Women Quals'!A9,1,-1)*'Junior-Women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IF(ISERROR(VLOOKUP(U39,'Junior-Women Quals'!U12:V111,2,FALSE))=TRUE,"",VLOOKUP(U39,'Junior-Women Quals'!U12:V111,2,FALSE))</f>
        <v/>
      </c>
      <c r="W39" s="169" t="str">
        <f>IF(ISERROR(VLOOKUP(U39,'Junior-Women Quals'!AL12:AO111,4,FALSE))=TRUE,"",VLOOKUP(U39,'Junior-Women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RUNOFF","",S8),IF(A3&lt;16,"BYE",IF(ISERROR(VLOOKUP(A43,'Junior-Women Quals'!AO12:'Junior-Women Quals'!AQ111,3,FALSE))=TRUE,"BYE",VLOOKUP(A43,'Junior-Women Quals'!AO12:'Junior-Women Quals'!AQ111,3,FALSE))))</f>
        <v>Nazarkin Boris</v>
      </c>
      <c r="C43" s="94"/>
      <c r="D43" s="95"/>
      <c r="E43" s="95"/>
      <c r="F43" s="95"/>
      <c r="G43" s="65" t="str">
        <f t="array" ref="G43:G58">IF(LEFT(C43:C58,1)="D","-",IF(D43:D58&gt;'Junior-Women Quals'!A6,"-",IF(C43:C58&gt;0,C43:C58+D43:D58*'Junior-Women Quals'!A5+F43:F58*'Junior-Women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IF(LEFT(K43:K58,1)="D","-",IF(L43:L58&gt;'Junior-Women Quals'!A6,"-",IF(K43:K58&gt;0,K43:K58+L43:L58*'Junior-Women Quals'!A5+N43:N58*'Junior-Women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Nazarkin Boris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RUNOFF","",S10),IF(A3&lt;16,"BYE",IF(ISERROR(VLOOKUP(A44,'Junior-Women Quals'!AO12:'Junior-Women Quals'!AQ111,3,FALSE))=TRUE,"BYE",VLOOKUP(A44,'Junior-Women Quals'!AO12:'Junior-Women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IF(AND(LEFT(C43,1)="D",LEFT(C44,1)="D"),"0",IF(OR(C43="DNR",C44="DNR"),IF(C43="DNR",1,-1)*'Junior-Women Quals'!A8,IF(OR(ISBLANK(C43),ISBLANK(C44)),"",IF(OR(G43="-",G44="-"),IF(G43="-",1,-1)*'Junior-Women Quals'!A8,IF(ABS(G43-G44)&gt;'Junior-Women Quals'!A9,IF(G43-G44&gt;'Junior-Women Quals'!A9,1,-1)*'Junior-Women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IF(AND(LEFT(K43,1)="D",LEFT(K44,1)="D"),"0",IF(OR(K43="DNR",K44="DNR"),IF(K43="DNR",1,-1)*'Junior-Women Quals'!A8,IF(OR(ISBLANK(K43),ISBLANK(K44)),"",IF(OR(O43="-",O44="-"),IF(O43="-",1,-1)*'Junior-Women Quals'!A8,IF(ABS(O43-O44)&gt;'Junior-Women Quals'!A9,IF(O43-O44&gt;'Junior-Women Quals'!A9,1,-1)*'Junior-Women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IF(ISERROR(VLOOKUP(U44,'Junior-Women Quals'!U12:V111,2,FALSE))=TRUE,"",VLOOKUP(U44,'Junior-Women Quals'!U12:V111,2,FALSE))</f>
        <v/>
      </c>
      <c r="W44" s="170" t="str">
        <f>IF(ISERROR(VLOOKUP(U44,'Junior-Women Quals'!AL12:AO111,4,FALSE))=TRUE,"",VLOOKUP(U44,'Junior-Women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RUNOFF","",S12),IF(A3&lt;16,"BYE",IF(ISERROR(VLOOKUP(A45,'Junior-Women Quals'!AO12:'Junior-Women Quals'!AQ111,3,FALSE))=TRUE,"BYE",VLOOKUP(A45,'Junior-Women Quals'!AO12:'Junior-Women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RUNOFF","",S14),IF(A3&lt;16,"BYE",IF(ISERROR(VLOOKUP(A46,'Junior-Women Quals'!AO12:'Junior-Women Quals'!AQ111,3,FALSE))=TRUE,"BYE",VLOOKUP(A46,'Junior-Women Quals'!AO12:'Junior-Women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IF(AND(LEFT(C45,1)="D",LEFT(C46,1)="D"),"0",IF(OR(C45="DNR",C46="DNR"),IF(C45="DNR",1,-1)*'Junior-Women Quals'!A8,IF(OR(ISBLANK(C45),ISBLANK(C46)),"",IF(OR(G45="-",G46="-"),IF(G45="-",1,-1)*'Junior-Women Quals'!A8,IF(ABS(G45-G46)&gt;'Junior-Women Quals'!A9,IF(G45-G46&gt;'Junior-Women Quals'!A9,1,-1)*'Junior-Women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IF(AND(LEFT(K45,1)="D",LEFT(K46,1)="D"),"0",IF(OR(K45="DNR",K46="DNR"),IF(K45="DNR",1,-1)*'Junior-Women Quals'!A8,IF(OR(ISBLANK(K45),ISBLANK(K46)),"",IF(OR(O45="-",O46="-"),IF(O45="-",1,-1)*'Junior-Women Quals'!A8,IF(ABS(O45-O46)&gt;'Junior-Women Quals'!A9,IF(O45-O46&gt;'Junior-Women Quals'!A9,1,-1)*'Junior-Women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IF(ISERROR(VLOOKUP(U46,'Junior-Women Quals'!U12:V111,2,FALSE))=TRUE,"",VLOOKUP(U46,'Junior-Women Quals'!U12:V111,2,FALSE))</f>
        <v/>
      </c>
      <c r="W46" s="170" t="str">
        <f>IF(ISERROR(VLOOKUP(U46,'Junior-Women Quals'!AL12:AO111,4,FALSE))=TRUE,"",VLOOKUP(U46,'Junior-Women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RUNOFF","",S16),IF(A3&lt;16,"BYE",IF(ISERROR(VLOOKUP(A47,'Junior-Women Quals'!AO12:'Junior-Women Quals'!AQ111,3,FALSE))=TRUE,"BYE",VLOOKUP(A47,'Junior-Women Quals'!AO12:'Junior-Women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RUNOFF","",S18),IF(A3&lt;16,"BYE",IF(ISERROR(VLOOKUP(A48,'Junior-Women Quals'!AO12:'Junior-Women Quals'!AQ111,3,FALSE))=TRUE,"BYE",VLOOKUP(A48,'Junior-Women Quals'!AO12:'Junior-Women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IF(AND(LEFT(C47,1)="D",LEFT(C48,1)="D"),"0",IF(OR(C47="DNR",C48="DNR"),IF(C47="DNR",1,-1)*'Junior-Women Quals'!A8,IF(OR(ISBLANK(C47),ISBLANK(C48)),"",IF(OR(G47="-",G48="-"),IF(G47="-",1,-1)*'Junior-Women Quals'!A8,IF(ABS(G47-G48)&gt;'Junior-Women Quals'!A9,IF(G47-G48&gt;'Junior-Women Quals'!A9,1,-1)*'Junior-Women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IF(AND(LEFT(K47,1)="D",LEFT(K48,1)="D"),"0",IF(OR(K47="DNR",K48="DNR"),IF(K47="DNR",1,-1)*'Junior-Women Quals'!A8,IF(OR(ISBLANK(K47),ISBLANK(K48)),"",IF(OR(O47="-",O48="-"),IF(O47="-",1,-1)*'Junior-Women Quals'!A8,IF(ABS(O47-O48)&gt;'Junior-Women Quals'!A9,IF(O47-O48&gt;'Junior-Women Quals'!A9,1,-1)*'Junior-Women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IF(ISERROR(VLOOKUP(U48,'Junior-Women Quals'!U12:V111,2,FALSE))=TRUE,"",VLOOKUP(U48,'Junior-Women Quals'!U12:V111,2,FALSE))</f>
        <v/>
      </c>
      <c r="W48" s="170" t="str">
        <f>IF(ISERROR(VLOOKUP(U48,'Junior-Women Quals'!AL12:AO111,4,FALSE))=TRUE,"",VLOOKUP(U48,'Junior-Women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RUNOFF","",S20),IF(A3&lt;16,"BYE",IF(ISERROR(VLOOKUP(A49,'Junior-Women Quals'!AO12:'Junior-Women Quals'!AQ111,3,FALSE))=TRUE,"BYE",VLOOKUP(A49,'Junior-Women Quals'!AO12:'Junior-Women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RUNOFF","",S22),IF(A3&lt;16,"BYE",IF(ISERROR(VLOOKUP(A50,'Junior-Women Quals'!AO12:'Junior-Women Quals'!AQ111,3,FALSE))=TRUE,"BYE",VLOOKUP(A50,'Junior-Women Quals'!AO12:'Junior-Women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IF(AND(LEFT(C49,1)="D",LEFT(C50,1)="D"),"0",IF(OR(C49="DNR",C50="DNR"),IF(C49="DNR",1,-1)*'Junior-Women Quals'!A8,IF(OR(ISBLANK(C49),ISBLANK(C50)),"",IF(OR(G49="-",G50="-"),IF(G49="-",1,-1)*'Junior-Women Quals'!A8,IF(ABS(G49-G50)&gt;'Junior-Women Quals'!A9,IF(G49-G50&gt;'Junior-Women Quals'!A9,1,-1)*'Junior-Women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IF(AND(LEFT(K49,1)="D",LEFT(K50,1)="D"),"0",IF(OR(K49="DNR",K50="DNR"),IF(K49="DNR",1,-1)*'Junior-Women Quals'!A8,IF(OR(ISBLANK(K49),ISBLANK(K50)),"",IF(OR(O49="-",O50="-"),IF(O49="-",1,-1)*'Junior-Women Quals'!A8,IF(ABS(O49-O50)&gt;'Junior-Women Quals'!A9,IF(O49-O50&gt;'Junior-Women Quals'!A9,1,-1)*'Junior-Women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IF(ISERROR(VLOOKUP(U50,'Junior-Women Quals'!U12:V111,2,FALSE))=TRUE,"",VLOOKUP(U50,'Junior-Women Quals'!U12:V111,2,FALSE))</f>
        <v/>
      </c>
      <c r="W50" s="170" t="str">
        <f>IF(ISERROR(VLOOKUP(U50,'Junior-Women Quals'!AL12:AO111,4,FALSE))=TRUE,"",VLOOKUP(U50,'Junior-Women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RUNOFF","",S24),IF(A3&lt;16,"BYE",IF(ISERROR(VLOOKUP(A51,'Junior-Women Quals'!AO12:'Junior-Women Quals'!AQ111,3,FALSE))=TRUE,"BYE",VLOOKUP(A51,'Junior-Women Quals'!AO12:'Junior-Women Quals'!AQ111,3,FALSE))))</f>
        <v>Hohlova Elizaveta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Hohlova Elizaveta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RUNOFF","",S26),IF(A3&lt;16,"BYE",IF(ISERROR(VLOOKUP(A52,'Junior-Women Quals'!AO12:'Junior-Women Quals'!AQ111,3,FALSE))=TRUE,"BYE",VLOOKUP(A52,'Junior-Women Quals'!AO12:'Junior-Women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IF(AND(LEFT(C51,1)="D",LEFT(C52,1)="D"),"0",IF(OR(C51="DNR",C52="DNR"),IF(C51="DNR",1,-1)*'Junior-Women Quals'!A8,IF(OR(ISBLANK(C51),ISBLANK(C52)),"",IF(OR(G51="-",G52="-"),IF(G51="-",1,-1)*'Junior-Women Quals'!A8,IF(ABS(G51-G52)&gt;'Junior-Women Quals'!A9,IF(G51-G52&gt;'Junior-Women Quals'!A9,1,-1)*'Junior-Women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IF(AND(LEFT(K51,1)="D",LEFT(K52,1)="D"),"0",IF(OR(K51="DNR",K52="DNR"),IF(K51="DNR",1,-1)*'Junior-Women Quals'!A8,IF(OR(ISBLANK(K51),ISBLANK(K52)),"",IF(OR(O51="-",O52="-"),IF(O51="-",1,-1)*'Junior-Women Quals'!A8,IF(ABS(O51-O52)&gt;'Junior-Women Quals'!A9,IF(O51-O52&gt;'Junior-Women Quals'!A9,1,-1)*'Junior-Women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IF(ISERROR(VLOOKUP(U52,'Junior-Women Quals'!U12:V111,2,FALSE))=TRUE,"",VLOOKUP(U52,'Junior-Women Quals'!U12:V111,2,FALSE))</f>
        <v/>
      </c>
      <c r="W52" s="170" t="str">
        <f>IF(ISERROR(VLOOKUP(U52,'Junior-Women Quals'!AL12:AO111,4,FALSE))=TRUE,"",VLOOKUP(U52,'Junior-Women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RUNOFF","",S28),IF(A3&lt;16,"BYE",IF(ISERROR(VLOOKUP(A53,'Junior-Women Quals'!AO12:'Junior-Women Quals'!AQ111,3,FALSE))=TRUE,"BYE",VLOOKUP(A53,'Junior-Women Quals'!AO12:'Junior-Women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RUNOFF","",S30),IF(A3&lt;16,"BYE",IF(ISERROR(VLOOKUP(A54,'Junior-Women Quals'!AO12:'Junior-Women Quals'!AQ111,3,FALSE))=TRUE,"BYE",VLOOKUP(A54,'Junior-Women Quals'!AO12:'Junior-Women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IF(AND(LEFT(C53,1)="D",LEFT(C54,1)="D"),"0",IF(OR(C53="DNR",C54="DNR"),IF(C53="DNR",1,-1)*'Junior-Women Quals'!A8,IF(OR(ISBLANK(C53),ISBLANK(C54)),"",IF(OR(G53="-",G54="-"),IF(G53="-",1,-1)*'Junior-Women Quals'!A8,IF(ABS(G53-G54)&gt;'Junior-Women Quals'!A9,IF(G53-G54&gt;'Junior-Women Quals'!A9,1,-1)*'Junior-Women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IF(AND(LEFT(K53,1)="D",LEFT(K54,1)="D"),"0",IF(OR(K53="DNR",K54="DNR"),IF(K53="DNR",1,-1)*'Junior-Women Quals'!A8,IF(OR(ISBLANK(K53),ISBLANK(K54)),"",IF(OR(O53="-",O54="-"),IF(O53="-",1,-1)*'Junior-Women Quals'!A8,IF(ABS(O53-O54)&gt;'Junior-Women Quals'!A9,IF(O53-O54&gt;'Junior-Women Quals'!A9,1,-1)*'Junior-Women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IF(ISERROR(VLOOKUP(U54,'Junior-Women Quals'!U12:V111,2,FALSE))=TRUE,"",VLOOKUP(U54,'Junior-Women Quals'!U12:V111,2,FALSE))</f>
        <v/>
      </c>
      <c r="W54" s="170" t="str">
        <f>IF(ISERROR(VLOOKUP(U54,'Junior-Women Quals'!AL12:AO111,4,FALSE))=TRUE,"",VLOOKUP(U54,'Junior-Women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RUNOFF","",S32),IF(A3&lt;16,"BYE",IF(ISERROR(VLOOKUP(A55,'Junior-Women Quals'!AO12:'Junior-Women Quals'!AQ111,3,FALSE))=TRUE,"BYE",VLOOKUP(A55,'Junior-Women Quals'!AO12:'Junior-Women Quals'!AQ111,3,FALSE))))</f>
        <v>Stroganova Ekaterina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Stroganova Ekaterina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RUNOFF","",S34),IF(A3&lt;16,"BYE",IF(ISERROR(VLOOKUP(A56,'Junior-Women Quals'!AO12:'Junior-Women Quals'!AQ111,3,FALSE))=TRUE,"BYE",VLOOKUP(A56,'Junior-Women Quals'!AO12:'Junior-Women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IF(AND(LEFT(C55,1)="D",LEFT(C56,1)="D"),"0",IF(OR(C55="DNR",C56="DNR"),IF(C55="DNR",1,-1)*'Junior-Women Quals'!A8,IF(OR(ISBLANK(C55),ISBLANK(C56)),"",IF(OR(G55="-",G56="-"),IF(G55="-",1,-1)*'Junior-Women Quals'!A8,IF(ABS(G55-G56)&gt;'Junior-Women Quals'!A9,IF(G55-G56&gt;'Junior-Women Quals'!A9,1,-1)*'Junior-Women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IF(AND(LEFT(K55,1)="D",LEFT(K56,1)="D"),"0",IF(OR(K55="DNR",K56="DNR"),IF(K55="DNR",1,-1)*'Junior-Women Quals'!A8,IF(OR(ISBLANK(K55),ISBLANK(K56)),"",IF(OR(O55="-",O56="-"),IF(O55="-",1,-1)*'Junior-Women Quals'!A8,IF(ABS(O55-O56)&gt;'Junior-Women Quals'!A9,IF(O55-O56&gt;'Junior-Women Quals'!A9,1,-1)*'Junior-Women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IF(ISERROR(VLOOKUP(U56,'Junior-Women Quals'!U12:V111,2,FALSE))=TRUE,"",VLOOKUP(U56,'Junior-Women Quals'!U12:V111,2,FALSE))</f>
        <v/>
      </c>
      <c r="W56" s="170" t="str">
        <f>IF(ISERROR(VLOOKUP(U56,'Junior-Women Quals'!AL12:AO111,4,FALSE))=TRUE,"",VLOOKUP(U56,'Junior-Women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RUNOFF","",S36),IF(A3&lt;16,"BYE",IF(ISERROR(VLOOKUP(A57,'Junior-Women Quals'!AO12:'Junior-Women Quals'!AQ111,3,FALSE))=TRUE,"BYE",VLOOKUP(A57,'Junior-Women Quals'!AO12:'Junior-Women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RUNOFF","",S38),IF(A3&lt;16,"BYE",IF(ISERROR(VLOOKUP(A58,'Junior-Women Quals'!AO12:'Junior-Women Quals'!AQ111,3,FALSE))=TRUE,"BYE",VLOOKUP(A58,'Junior-Women Quals'!AO12:'Junior-Women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IF(AND(LEFT(C57,1)="D",LEFT(C58,1)="D"),"0",IF(OR(C57="DNR",C58="DNR"),IF(C57="DNR",1,-1)*'Junior-Women Quals'!A8,IF(OR(ISBLANK(C57),ISBLANK(C58)),"",IF(OR(G57="-",G58="-"),IF(G57="-",1,-1)*'Junior-Women Quals'!A8,IF(ABS(G57-G58)&gt;'Junior-Women Quals'!A9,IF(G57-G58&gt;'Junior-Women Quals'!A9,1,-1)*'Junior-Women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IF(AND(LEFT(K57,1)="D",LEFT(K58,1)="D"),"0",IF(OR(K57="DNR",K58="DNR"),IF(K57="DNR",1,-1)*'Junior-Women Quals'!A8,IF(OR(ISBLANK(K57),ISBLANK(K58)),"",IF(OR(O57="-",O58="-"),IF(O57="-",1,-1)*'Junior-Women Quals'!A8,IF(ABS(O57-O58)&gt;'Junior-Women Quals'!A9,IF(O57-O58&gt;'Junior-Women Quals'!A9,1,-1)*'Junior-Women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IF(ISERROR(VLOOKUP(U58,'Junior-Women Quals'!U12:V111,2,FALSE))=TRUE,"",VLOOKUP(U58,'Junior-Women Quals'!U12:V111,2,FALSE))</f>
        <v/>
      </c>
      <c r="W58" s="170" t="str">
        <f>IF(ISERROR(VLOOKUP(U58,'Junior-Women Quals'!AL12:AO111,4,FALSE))=TRUE,"",VLOOKUP(U58,'Junior-Women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RUNOFF","",S43),IF(A3&lt;8,"BYE",IF(ISERROR(VLOOKUP(A62,'Junior-Women Quals'!AO12:'Junior-Women Quals'!AQ111,3,FALSE))=TRUE,"BYE",VLOOKUP(A62,'Junior-Women Quals'!AO12:'Junior-Women Quals'!AQ111,3,FALSE))))</f>
        <v>Nazarkin Boris</v>
      </c>
      <c r="C62" s="82"/>
      <c r="D62" s="83"/>
      <c r="E62" s="83"/>
      <c r="F62" s="83"/>
      <c r="G62" s="65" t="str">
        <f t="array" ref="G62:G69">IF(LEFT(C62:C69,1)="D","-",IF(D62:D69&gt;'Junior-Women Quals'!A6,"-",IF(C62:C69&gt;0,C62:C69+D62:D69*'Junior-Women Quals'!A5+F62:F69*'Junior-Women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IF(LEFT(K62:K69,1)="D","-",IF(L62:L69&gt;'Junior-Women Quals'!A6,"-",IF(K62:K69&gt;0,K62:K69+L62:L69*'Junior-Women Quals'!A5+N62:N69*'Junior-Women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Nazarkin Boris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RUNOFF","",S45),IF(A3&lt;8,"BYE",IF(ISERROR(VLOOKUP(A63,'Junior-Women Quals'!AO12:'Junior-Women Quals'!AQ111,3,FALSE))=TRUE,"BYE",VLOOKUP(A63,'Junior-Women Quals'!AO12:'Junior-Women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IF(AND(LEFT(C62,1)="D",LEFT(C63,1)="D"),"0",IF(OR(C62="DNR",C63="DNR"),IF(C62="DNR",1,-1)*'Junior-Women Quals'!A8,IF(OR(ISBLANK(C62),ISBLANK(C63)),"",IF(OR(G62="-",G63="-"),IF(G62="-",1,-1)*'Junior-Women Quals'!A8,IF(ABS(G62-G63)&gt;'Junior-Women Quals'!A9,IF(G62-G63&gt;'Junior-Women Quals'!A9,1,-1)*'Junior-Women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IF(AND(LEFT(K62,1)="D",LEFT(K63,1)="D"),"0",IF(OR(K62="DNR",K63="DNR"),IF(K62="DNR",1,-1)*'Junior-Women Quals'!A8,IF(OR(ISBLANK(K62),ISBLANK(K63)),"",IF(OR(O62="-",O63="-"),IF(O62="-",1,-1)*'Junior-Women Quals'!A8,IF(ABS(O62-O63)&gt;'Junior-Women Quals'!A9,IF(O62-O63&gt;'Junior-Women Quals'!A9,1,-1)*'Junior-Women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IF(ISERROR(VLOOKUP(U63,'Junior-Women Quals'!U12:V111,2,FALSE))=TRUE,"",VLOOKUP(U63,'Junior-Women Quals'!U12:V111,2,FALSE))</f>
        <v/>
      </c>
      <c r="W63" s="170" t="str">
        <f>IF(ISERROR(VLOOKUP(U63,'Junior-Women Quals'!AL12:AO111,4,FALSE))=TRUE,"",VLOOKUP(U63,'Junior-Women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RUNOFF","",S47),IF(A3&lt;8,"BYE",IF(ISERROR(VLOOKUP(A64,'Junior-Women Quals'!AO12:'Junior-Women Quals'!AQ111,3,FALSE))=TRUE,"BYE",VLOOKUP(A64,'Junior-Women Quals'!AO12:'Junior-Women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RUNOFF","",S49),IF(A3&lt;8,"BYE",IF(ISERROR(VLOOKUP(A65,'Junior-Women Quals'!AO12:'Junior-Women Quals'!AQ111,3,FALSE))=TRUE,"BYE",VLOOKUP(A65,'Junior-Women Quals'!AO12:'Junior-Women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IF(AND(LEFT(C64,1)="D",LEFT(C65,1)="D"),"0",IF(OR(C64="DNR",C65="DNR"),IF(C64="DNR",1,-1)*'Junior-Women Quals'!A8,IF(OR(ISBLANK(C64),ISBLANK(C65)),"",IF(OR(G64="-",G65="-"),IF(G64="-",1,-1)*'Junior-Women Quals'!A8,IF(ABS(G64-G65)&gt;'Junior-Women Quals'!A9,IF(G64-G65&gt;'Junior-Women Quals'!A9,1,-1)*'Junior-Women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IF(AND(LEFT(K64,1)="D",LEFT(K65,1)="D"),"0",IF(OR(K64="DNR",K65="DNR"),IF(K64="DNR",1,-1)*'Junior-Women Quals'!A8,IF(OR(ISBLANK(K64),ISBLANK(K65)),"",IF(OR(O64="-",O65="-"),IF(O64="-",1,-1)*'Junior-Women Quals'!A8,IF(ABS(O64-O65)&gt;'Junior-Women Quals'!A9,IF(O64-O65&gt;'Junior-Women Quals'!A9,1,-1)*'Junior-Women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IF(ISERROR(VLOOKUP(U65,'Junior-Women Quals'!U12:V111,2,FALSE))=TRUE,"",VLOOKUP(U65,'Junior-Women Quals'!U12:V111,2,FALSE))</f>
        <v/>
      </c>
      <c r="W65" s="170" t="str">
        <f>IF(ISERROR(VLOOKUP(U65,'Junior-Women Quals'!AL12:AO111,4,FALSE))=TRUE,"",VLOOKUP(U65,'Junior-Women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RUNOFF","",S51),IF(A3&lt;8,"BYE",IF(ISERROR(VLOOKUP(A66,'Junior-Women Quals'!AO12:'Junior-Women Quals'!AQ111,3,FALSE))=TRUE,"BYE",VLOOKUP(A66,'Junior-Women Quals'!AO12:'Junior-Women Quals'!AQ111,3,FALSE))))</f>
        <v>Hohlova Elizaveta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Hohlova Elizaveta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RUNOFF","",S53),IF(A3&lt;8,"BYE",IF(ISERROR(VLOOKUP(A67,'Junior-Women Quals'!AO12:'Junior-Women Quals'!AQ111,3,FALSE))=TRUE,"BYE",VLOOKUP(A67,'Junior-Women Quals'!AO12:'Junior-Women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IF(AND(LEFT(C66,1)="D",LEFT(C67,1)="D"),"0",IF(OR(C66="DNR",C67="DNR"),IF(C66="DNR",1,-1)*'Junior-Women Quals'!A8,IF(OR(ISBLANK(C66),ISBLANK(C67)),"",IF(OR(G66="-",G67="-"),IF(G66="-",1,-1)*'Junior-Women Quals'!A8,IF(ABS(G66-G67)&gt;'Junior-Women Quals'!A9,IF(G66-G67&gt;'Junior-Women Quals'!A9,1,-1)*'Junior-Women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IF(AND(LEFT(K66,1)="D",LEFT(K67,1)="D"),"0",IF(OR(K66="DNR",K67="DNR"),IF(K66="DNR",1,-1)*'Junior-Women Quals'!A8,IF(OR(ISBLANK(K66),ISBLANK(K67)),"",IF(OR(O66="-",O67="-"),IF(O66="-",1,-1)*'Junior-Women Quals'!A8,IF(ABS(O66-O67)&gt;'Junior-Women Quals'!A9,IF(O66-O67&gt;'Junior-Women Quals'!A9,1,-1)*'Junior-Women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IF(ISERROR(VLOOKUP(U67,'Junior-Women Quals'!U12:V111,2,FALSE))=TRUE,"",VLOOKUP(U67,'Junior-Women Quals'!U12:V111,2,FALSE))</f>
        <v/>
      </c>
      <c r="W67" s="170" t="str">
        <f>IF(ISERROR(VLOOKUP(U67,'Junior-Women Quals'!AL12:AO111,4,FALSE))=TRUE,"",VLOOKUP(U67,'Junior-Women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RUNOFF","",S55),IF(A3&lt;8,"BYE",IF(ISERROR(VLOOKUP(A68,'Junior-Women Quals'!AO12:'Junior-Women Quals'!AQ111,3,FALSE))=TRUE,"BYE",VLOOKUP(A68,'Junior-Women Quals'!AO12:'Junior-Women Quals'!AQ111,3,FALSE))))</f>
        <v>Stroganova Ekaterina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Stroganova Ekaterina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RUNOFF","",S57),IF(A3&lt;8,"BYE",IF(ISERROR(VLOOKUP(A69,'Junior-Women Quals'!AO12:'Junior-Women Quals'!AQ111,3,FALSE))=TRUE,"BYE",VLOOKUP(A69,'Junior-Women Quals'!AO12:'Junior-Women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IF(AND(LEFT(C68,1)="D",LEFT(C69,1)="D"),"0",IF(OR(C68="DNR",C69="DNR"),IF(C68="DNR",1,-1)*'Junior-Women Quals'!A8,IF(OR(ISBLANK(C68),ISBLANK(C69)),"",IF(OR(G68="-",G69="-"),IF(G68="-",1,-1)*'Junior-Women Quals'!A8,IF(ABS(G68-G69)&gt;'Junior-Women Quals'!A9,IF(G68-G69&gt;'Junior-Women Quals'!A9,1,-1)*'Junior-Women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IF(AND(LEFT(K68,1)="D",LEFT(K69,1)="D"),"0",IF(OR(K68="DNR",K69="DNR"),IF(K68="DNR",1,-1)*'Junior-Women Quals'!A8,IF(OR(ISBLANK(K68),ISBLANK(K69)),"",IF(OR(O68="-",O69="-"),IF(O68="-",1,-1)*'Junior-Women Quals'!A8,IF(ABS(O68-O69)&gt;'Junior-Women Quals'!A9,IF(O68-O69&gt;'Junior-Women Quals'!A9,1,-1)*'Junior-Women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IF(ISERROR(VLOOKUP(U69,'Junior-Women Quals'!U12:V111,2,FALSE))=TRUE,"",VLOOKUP(U69,'Junior-Women Quals'!U12:V111,2,FALSE))</f>
        <v/>
      </c>
      <c r="W69" s="170" t="str">
        <f>IF(ISERROR(VLOOKUP(U69,'Junior-Women Quals'!AL12:AO111,4,FALSE))=TRUE,"",VLOOKUP(U69,'Junior-Women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341" t="s">
        <v>64</v>
      </c>
      <c r="C73" s="94"/>
      <c r="D73" s="95"/>
      <c r="E73" s="95"/>
      <c r="F73" s="95"/>
      <c r="G73" s="65" t="str">
        <f t="array" ref="G73:G76">IF(LEFT(C73:C76,1)="D","-",IF(D73:D76&gt;'Junior-Women Quals'!A6,"-",IF(C73:C76&gt;0,C73:C76+D73:D76*'Junior-Women Quals'!A5+F73:F76*'Junior-Women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IF(LEFT(K73:K76,1)="D","-",IF(L73:L76&gt;'Junior-Women Quals'!A6,"-",IF(K73:K76&gt;0,K73:K76+L73:L76*'Junior-Women Quals'!A5+N73:N76*'Junior-Women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Nazarkin Boris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RUNOFF","",S64),IF(A3&lt;4,"BYE",IF(ISERROR(VLOOKUP(A74,'Junior-Women Quals'!AO12:'Junior-Women Quals'!AQ111,3,FALSE))=TRUE,"BYE",VLOOKUP(A74,'Junior-Women Quals'!AO12:'Junior-Women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IF(AND(LEFT(C73,1)="D",LEFT(C74,1)="D"),"0",IF(OR(C73="DNR",C74="DNR"),IF(C73="DNR",1,-1)*'Junior-Women Quals'!A8,IF(OR(ISBLANK(C73),ISBLANK(C74)),"",IF(OR(G73="-",G74="-"),IF(G73="-",1,-1)*'Junior-Women Quals'!A8,IF(ABS(G73-G74)&gt;'Junior-Women Quals'!A9,IF(G73-G74&gt;'Junior-Women Quals'!A9,1,-1)*'Junior-Women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IF(AND(LEFT(K73,1)="D",LEFT(K74,1)="D"),"0",IF(OR(K73="DNR",K74="DNR"),IF(K73="DNR",1,-1)*'Junior-Women Quals'!A8,IF(OR(ISBLANK(K73),ISBLANK(K74)),"",IF(OR(O73="-",O74="-"),IF(O73="-",1,-1)*'Junior-Women Quals'!A8,IF(ABS(O73-O74)&gt;'Junior-Women Quals'!A9,IF(O73-O74&gt;'Junior-Women Quals'!A9,1,-1)*'Junior-Women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">
        <v>73</v>
      </c>
      <c r="C75" s="88">
        <v>22.123000000000001</v>
      </c>
      <c r="D75" s="89">
        <v>1</v>
      </c>
      <c r="E75" s="310">
        <v>0.8</v>
      </c>
      <c r="F75" s="310"/>
      <c r="G75" s="236">
        <v>22.223000000000003</v>
      </c>
      <c r="H75" s="223">
        <v>1</v>
      </c>
      <c r="I75" s="224" t="str">
        <f>IF(AND(LEFT(C75,1)="D",LEFT(C76,1)="D"),"",IF(OR(C75="DNR",C76="DNR"),IF(C75="DNR",B76,B75),IF(OR(ISBLANK(C75),ISBLANK(C76)),"",IF(G75=G76,"TIE",IF(G75&gt;G76,B76,B75)))))</f>
        <v>Hohlova Elizaveta</v>
      </c>
      <c r="J75" s="168"/>
      <c r="K75" s="102">
        <v>22.087</v>
      </c>
      <c r="L75" s="103">
        <v>0</v>
      </c>
      <c r="M75" s="309">
        <v>0.59099999999999997</v>
      </c>
      <c r="N75" s="309"/>
      <c r="O75" s="260">
        <v>22.087</v>
      </c>
      <c r="P75" s="249">
        <v>1</v>
      </c>
      <c r="Q75" s="250" t="str">
        <f>IF(AND(LEFT(K75,1)="D",LEFT(K76,1)="D"),"",IF(OR(K75="DNR",K76="DNR"),IF(K75="DNR",B76,B75),IF(OR(ISBLANK(K75),ISBLANK(K76)),"",IF(O75=O76,"TIE",IF(O75&gt;O76,B76,B75)))))</f>
        <v>Hohlova Elizaveta</v>
      </c>
      <c r="R75" s="168"/>
      <c r="S75" s="251" t="str">
        <f>IF(B76="BYE", B75, IF(ISERROR(J76+R76)=TRUE,"",IF(J76+R76=0,"TIE - HOLD RUNOFF",IF(J76+R76&gt;0,B76,B75))))</f>
        <v>Hohlova Elizaveta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">
        <v>74</v>
      </c>
      <c r="C76" s="90">
        <v>23.574000000000002</v>
      </c>
      <c r="D76" s="91">
        <v>2</v>
      </c>
      <c r="E76" s="91">
        <v>0.68700000000000006</v>
      </c>
      <c r="F76" s="91"/>
      <c r="G76" s="228">
        <v>23.774000000000001</v>
      </c>
      <c r="H76" s="229">
        <v>2</v>
      </c>
      <c r="I76" s="230" t="str">
        <f>IF(AND(LEFT(C75,1)="D",LEFT(C76,1)="D"),"",IF(OR(C75="DNR",C76="DNR"),"by "&amp;ABS(J76)&amp;" seconds",IF(OR(ISBLANK(C75),ISBLANK(C76),G75=G76),"","by "&amp;ABS(J76)&amp;" seconds")))</f>
        <v>by 1,551 seconds</v>
      </c>
      <c r="J76" s="218">
        <f>IF(AND(LEFT(C75,1)="D",LEFT(C76,1)="D"),"0",IF(OR(C75="DNR",C76="DNR"),IF(C75="DNR",1,-1)*'Junior-Women Quals'!A8,IF(OR(ISBLANK(C75),ISBLANK(C76)),"",IF(OR(G75="-",G76="-"),IF(G75="-",1,-1)*'Junior-Women Quals'!A8,IF(ABS(G75-G76)&gt;'Junior-Women Quals'!A9,IF(G75-G76&gt;'Junior-Women Quals'!A9,1,-1)*'Junior-Women Quals'!A9,ROUND(G75-G76,3))))))</f>
        <v>-1.5509999999999999</v>
      </c>
      <c r="K76" s="105">
        <v>22.167999999999999</v>
      </c>
      <c r="L76" s="106">
        <v>2</v>
      </c>
      <c r="M76" s="106">
        <v>0.68700000000000006</v>
      </c>
      <c r="N76" s="106"/>
      <c r="O76" s="253">
        <v>22.367999999999999</v>
      </c>
      <c r="P76" s="254">
        <v>2</v>
      </c>
      <c r="Q76" s="255" t="str">
        <f>IF(AND(LEFT(K75,1)="D",LEFT(K76,1)="D"),"",IF(OR(K75="DNR",K76="DNR"),"by "&amp;ABS(R76)&amp;" seconds",IF(OR(ISBLANK(K75),ISBLANK(K76),O75=O76),"","by "&amp;ABS(R76)&amp;" seconds")))</f>
        <v>by 0,281 seconds</v>
      </c>
      <c r="R76" s="218">
        <f>IF(AND(LEFT(K75,1)="D",LEFT(K76,1)="D"),"0",IF(OR(K75="DNR",K76="DNR"),IF(K75="DNR",1,-1)*'Junior-Women Quals'!A8,IF(OR(ISBLANK(K75),ISBLANK(K76)),"",IF(OR(O75="-",O76="-"),IF(O75="-",1,-1)*'Junior-Women Quals'!A8,IF(ABS(O75-O76)&gt;'Junior-Women Quals'!A9,IF(O75-O76&gt;'Junior-Women Quals'!A9,1,-1)*'Junior-Women Quals'!A9,ROUND(O75-O76,3))))))</f>
        <v>-0.28100000000000003</v>
      </c>
      <c r="S76" s="256" t="str">
        <f>IF(B76="BYE","(BYE)",IF(ISERROR(J76+R76)=TRUE,"",IF(J76+R76=0,"","by "&amp;ABS(J76+R76)&amp;" seconds")))</f>
        <v>by 1,832 seconds</v>
      </c>
      <c r="T76" s="169"/>
      <c r="U76" s="274" t="str">
        <f>IF(B76="BYE", B76, IF(ISERROR(J76+R76)=TRUE,"",IF(J76+R76&gt;0,B75,B76)))</f>
        <v>Stroganova Ekaterina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IF(A3&gt;2,IF(B74="BYE","BYE",IF(U74="","",U74)),IF(ISERROR(VLOOKUP(A80,'Junior-Women Quals'!AO12:'Junior-Women Quals'!AQ111,3,FALSE))=TRUE,"BYE",VLOOKUP(A80,'Junior-Women Quals'!AO12:'Junior-Women Quals'!AQ111,3,FALSE)))</f>
        <v>BYE</v>
      </c>
      <c r="C80" s="94"/>
      <c r="D80" s="95"/>
      <c r="E80" s="95"/>
      <c r="F80" s="95"/>
      <c r="G80" s="65" t="str">
        <f t="array" ref="G80:G81">IF(LEFT(C80:C81,1)="D","-",IF(D80:D81&gt;'Junior-Women Quals'!A6,"-",IF(C80:C81&gt;0,C80:C81+D80:D81*'Junior-Women Quals'!A5+F80:F81*'Junior-Women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IF(LEFT(K80:K81,1)="D","-",IF(L80:L81&gt;'Junior-Women Quals'!A6,"-",IF(K80:K81&gt;0,K80:K81+L80:L81*'Junior-Women Quals'!A5+N80:N81*'Junior-Women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Stroganova Ekaterina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/>
      </c>
      <c r="V80" s="168" t="str">
        <f>IF(ISERROR(VLOOKUP(U80,'Junior-Women Quals'!U12:V111,2,FALSE))=TRUE,"",VLOOKUP(U80,'Junior-Women Quals'!U12:V111,2,FALSE))</f>
        <v/>
      </c>
      <c r="W80" s="170" t="str">
        <f>IF(ISERROR(VLOOKUP(U80,'Junior-Women Quals'!AL12:AO111,4,FALSE))=TRUE,"",VLOOKUP(U80,'Junior-Women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IF(A3&gt;2,IF(B76="BYE","BYE",IF(U76="","",U76)),IF(ISERROR(VLOOKUP(A81,'Junior-Women Quals'!AO12:'Junior-Women Quals'!AQ111,3,FALSE))=TRUE,"BYE",VLOOKUP(A81,'Junior-Women Quals'!AO12:'Junior-Women Quals'!AQ111,3,FALSE)))</f>
        <v>Stroganova Ekaterina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IF(AND(LEFT(C80,1)="D",LEFT(C81,1)="D"),"0",IF(OR(C80="DNR",C81="DNR"),IF(C80="DNR",1,-1)*'Junior-Women Quals'!A8,IF(OR(ISBLANK(C80),ISBLANK(C81)),"",IF(OR(G80="-",G81="-"),IF(G80="-",1,-1)*'Junior-Women Quals'!A8,IF(ABS(G80-G81)&gt;'Junior-Women Quals'!A9,IF(G80-G81&gt;'Junior-Women Quals'!A9,1,-1)*'Junior-Women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IF(AND(LEFT(K80,1)="D",LEFT(K81,1)="D"),"0",IF(OR(K80="DNR",K81="DNR"),IF(K80="DNR",1,-1)*'Junior-Women Quals'!A8,IF(OR(ISBLANK(K80),ISBLANK(K81)),"",IF(OR(O80="-",O81="-"),IF(O80="-",1,-1)*'Junior-Women Quals'!A8,IF(ABS(O80-O81)&gt;'Junior-Women Quals'!A9,IF(O80-O81&gt;'Junior-Women Quals'!A9,1,-1)*'Junior-Women Quals'!A9,ROUND(O80-O81,3))))))</f>
        <v/>
      </c>
      <c r="S81" s="256" t="str">
        <f>IF(B81="BYE","(BYE)",IF(ISERROR(J81+R81)=TRUE,"",IF(J81+R81=0,"","by "&amp;ABS(J81+R81)&amp;" seconds")))</f>
        <v/>
      </c>
      <c r="T81" s="169" t="str">
        <v/>
      </c>
      <c r="U81" s="274" t="str">
        <f>IF(B81="BYE", B81, IF(ISERROR(J81+R81)=TRUE,"",IF(J81+R81&gt;0,B80,B81)))</f>
        <v/>
      </c>
      <c r="V81" s="168" t="str">
        <f>IF(ISERROR(VLOOKUP(U81,'Junior-Women Quals'!U12:V111,2,FALSE))=TRUE,"",VLOOKUP(U81,'Junior-Women Quals'!U12:V111,2,FALSE))</f>
        <v/>
      </c>
      <c r="W81" s="170" t="str">
        <f>IF(ISERROR(VLOOKUP(U81,'Junior-Women Quals'!AL12:AO111,4,FALSE))=TRUE,"",VLOOKUP(U81,'Junior-Women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RUNOFF","",S73),IF(ISERROR(VLOOKUP(A85,'Junior-Women Quals'!AO12:'Junior-Women Quals'!AQ111,3,FALSE))=TRUE,"BYE",VLOOKUP(A85,'Junior-Women Quals'!AO12:'Junior-Women Quals'!AQ111,3,FALSE)))</f>
        <v>Nazarkin Boris</v>
      </c>
      <c r="C85" s="94">
        <v>21.324999999999999</v>
      </c>
      <c r="D85" s="95">
        <v>0</v>
      </c>
      <c r="E85" s="95">
        <v>0.63500000000000001</v>
      </c>
      <c r="F85" s="95"/>
      <c r="G85" s="65">
        <f t="array" ref="G85:G86">IF(LEFT(C85:C86,1)="D","-",IF(D85:D86&gt;'Junior-Women Quals'!A6,"-",IF(C85:C86&gt;0,C85:C86+D85:D86*'Junior-Women Quals'!A5+F85:F86*'Junior-Women Quals'!A7,"")))</f>
        <v>21.324999999999999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>Nazarkin Boris</v>
      </c>
      <c r="J85" s="168"/>
      <c r="K85" s="98">
        <v>20.866</v>
      </c>
      <c r="L85" s="99">
        <v>1</v>
      </c>
      <c r="M85" s="99">
        <v>0.60199999999999998</v>
      </c>
      <c r="N85" s="99"/>
      <c r="O85" s="240">
        <f t="array" ref="O85:O86">IF(LEFT(K85:K86,1)="D","-",IF(L85:L86&gt;'Junior-Women Quals'!A6,"-",IF(K85:K86&gt;0,K85:K86+L85:L86*'Junior-Women Quals'!A5+N85:N86*'Junior-Women Quals'!A7,"")))</f>
        <v>20.966000000000001</v>
      </c>
      <c r="P85" s="241">
        <f t="array" ref="P85:P86">IF(O85:O86="","",IF(O85:O86="-","",RANK(O85:O86,O85:O86,1)))</f>
        <v>2</v>
      </c>
      <c r="Q85" s="242" t="str">
        <f>IF(AND(LEFT(K85,1)="D",LEFT(K86,1)="D"),"",IF(OR(K85="DNR",K86="DNR"),IF(K85="DNR",B86,B85),IF(OR(ISBLANK(K85),ISBLANK(K86)),"",IF(O85=O86,"TIE",IF(O85&gt;O86,B86,B85)))))</f>
        <v>Hohlova Elizaveta</v>
      </c>
      <c r="R85" s="168"/>
      <c r="S85" s="243" t="str">
        <f>IF(B86="BYE", B85, IF(ISERROR(J86+R86)=TRUE,"",IF(J86+R86=0,"TIE - HOLD RUNOFF",IF(J86+R86&gt;0,B86,B85))))</f>
        <v>Hohlova Elizaveta</v>
      </c>
      <c r="T85" s="169">
        <f t="array" ref="T85:T86">IF(W85:W86="","",IF(ISERROR(W85:W86)=TRUE,"",RANK(W85:W86,W85:W86,1)))</f>
        <v>2</v>
      </c>
      <c r="U85" s="274" t="str">
        <f>IF(B86="BYE", B85, IF(ISERROR(J86+R86)=TRUE,"",IF(J86+R86&gt;0,B86,B85)))</f>
        <v>Hohlova Elizaveta</v>
      </c>
      <c r="V85" s="168">
        <f>IF(ISERROR(VLOOKUP(U85,'Junior-Women Quals'!U12:V111,2,FALSE))=TRUE,"",VLOOKUP(U85,'Junior-Women Quals'!U12:V111,2,FALSE))</f>
        <v>21.917000000000002</v>
      </c>
      <c r="W85" s="170">
        <f>IF(ISERROR(VLOOKUP(U85,'Junior-Women Quals'!AL12:AO111,4,FALSE))=TRUE,"",VLOOKUP(U85,'Junior-Women Quals'!AL12:AO111,4,FALSE))</f>
        <v>2</v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RUNOFF","",S75),IF(ISERROR(VLOOKUP(A86,'Junior-Women Quals'!AO12:'Junior-Women Quals'!AQ111,3,FALSE))=TRUE,"BYE",VLOOKUP(A86,'Junior-Women Quals'!AO12:'Junior-Women Quals'!AQ111,3,FALSE)))</f>
        <v>Hohlova Elizaveta</v>
      </c>
      <c r="C86" s="90">
        <v>21.413</v>
      </c>
      <c r="D86" s="91">
        <v>0</v>
      </c>
      <c r="E86" s="91">
        <v>0.56599999999999995</v>
      </c>
      <c r="F86" s="91"/>
      <c r="G86" s="228">
        <v>21.413</v>
      </c>
      <c r="H86" s="229">
        <v>2</v>
      </c>
      <c r="I86" s="230" t="str">
        <f>IF(AND(LEFT(C85,1)="D",LEFT(C86,1)="D"),"",IF(OR(C85="DNR",C86="DNR"),"by "&amp;ABS(J86)&amp;" seconds",IF(OR(ISBLANK(C85),ISBLANK(C86),G85=G86),"","by "&amp;ABS(J86)&amp;" seconds")))</f>
        <v>by 0,088 seconds</v>
      </c>
      <c r="J86" s="218">
        <f>IF(AND(LEFT(C85,1)="D",LEFT(C86,1)="D"),"0",IF(OR(C85="DNR",C86="DNR"),IF(C85="DNR",1,-1)*'Junior-Women Quals'!A8,IF(OR(ISBLANK(C85),ISBLANK(C86)),"",IF(OR(G85="-",G86="-"),IF(G85="-",1,-1)*'Junior-Women Quals'!A8,IF(ABS(G85-G86)&gt;'Junior-Women Quals'!A9,IF(G85-G86&gt;'Junior-Women Quals'!A9,1,-1)*'Junior-Women Quals'!A9,ROUND(G85-G86,3))))))</f>
        <v>-8.7999999999999995E-2</v>
      </c>
      <c r="K86" s="105">
        <v>20.751999999999999</v>
      </c>
      <c r="L86" s="106">
        <v>1</v>
      </c>
      <c r="M86" s="106">
        <v>0.71799999999999997</v>
      </c>
      <c r="N86" s="106"/>
      <c r="O86" s="253">
        <v>20.852</v>
      </c>
      <c r="P86" s="254">
        <v>1</v>
      </c>
      <c r="Q86" s="255" t="str">
        <f>IF(AND(LEFT(K85,1)="D",LEFT(K86,1)="D"),"",IF(OR(K85="DNR",K86="DNR"),"by "&amp;ABS(R86)&amp;" seconds",IF(OR(ISBLANK(K85),ISBLANK(K86),O85=O86),"","by "&amp;ABS(R86)&amp;" seconds")))</f>
        <v>by 0,114 seconds</v>
      </c>
      <c r="R86" s="218">
        <f>IF(AND(LEFT(K85,1)="D",LEFT(K86,1)="D"),"0",IF(OR(K85="DNR",K86="DNR"),IF(K85="DNR",1,-1)*'Junior-Women Quals'!A8,IF(OR(ISBLANK(K85),ISBLANK(K86)),"",IF(OR(O85="-",O86="-"),IF(O85="-",1,-1)*'Junior-Women Quals'!A8,IF(ABS(O85-O86)&gt;'Junior-Women Quals'!A9,IF(O85-O86&gt;'Junior-Women Quals'!A9,1,-1)*'Junior-Women Quals'!A9,ROUND(O85-O86,3))))))</f>
        <v>0.114</v>
      </c>
      <c r="S86" s="256" t="str">
        <f>IF(B86="BYE","(BYE)",IF(ISERROR(J86+R86)=TRUE,"",IF(J86+R86=0,"","by "&amp;ABS(J86+R86)&amp;" seconds")))</f>
        <v>by 0,026 seconds</v>
      </c>
      <c r="T86" s="169">
        <v>1</v>
      </c>
      <c r="U86" s="274" t="str">
        <f>IF(B86="BYE", B86, IF(ISERROR(J86+R86)=TRUE,"",IF(J86+R86&gt;0,B85,B86)))</f>
        <v>Nazarkin Boris</v>
      </c>
      <c r="V86" s="168">
        <f>IF(ISERROR(VLOOKUP(U86,'Junior-Women Quals'!U12:V111,2,FALSE))=TRUE,"",VLOOKUP(U86,'Junior-Women Quals'!U12:V111,2,FALSE))</f>
        <v>21.579000000000001</v>
      </c>
      <c r="W86" s="170">
        <f>IF(ISERROR(VLOOKUP(U86,'Junior-Women Quals'!AL12:AO111,4,FALSE))=TRUE,"",VLOOKUP(U86,'Junior-Women Quals'!AL12:AO111,4,FALSE))</f>
        <v>1</v>
      </c>
    </row>
    <row r="87" spans="1:23" ht="18.75" thickTop="1"/>
    <row r="88" spans="1:23" ht="18.75" thickBot="1"/>
    <row r="89" spans="1:23" ht="25.5" customHeight="1" thickTop="1" thickBot="1">
      <c r="A89" s="399" t="s">
        <v>34</v>
      </c>
      <c r="B89" s="400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Hohlova Elizaveta</v>
      </c>
      <c r="C91" s="65">
        <f>V85</f>
        <v>21.917000000000002</v>
      </c>
      <c r="D91" s="262">
        <f>W85</f>
        <v>2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>Nazarkin Boris</v>
      </c>
      <c r="C92" s="264">
        <f>V86</f>
        <v>21.579000000000001</v>
      </c>
      <c r="D92" s="265">
        <f>W86</f>
        <v>1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>Stroganova Ekaterina</v>
      </c>
      <c r="C93" s="267">
        <v>22.483000000000001</v>
      </c>
      <c r="D93" s="265">
        <v>3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Am Quals</vt:lpstr>
      <vt:lpstr>Am Elims</vt:lpstr>
      <vt:lpstr>Junior-Women Quals</vt:lpstr>
      <vt:lpstr>Junior-Women Elims</vt:lpstr>
      <vt:lpstr>'Am Elims'!Print_Area</vt:lpstr>
      <vt:lpstr>'Am Quals'!Print_Area</vt:lpstr>
      <vt:lpstr>'Junior-Women Elims'!Print_Area</vt:lpstr>
      <vt:lpstr>'Junior-Women Quals'!Print_Area</vt:lpstr>
      <vt:lpstr>'Am Elims'!Print_Titles</vt:lpstr>
      <vt:lpstr>'Am Quals'!Print_Titles</vt:lpstr>
      <vt:lpstr>'Junior-Women Elims'!Print_Titles</vt:lpstr>
      <vt:lpstr>'Junior-Women Quals'!Print_Titles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Fluitt Home</dc:creator>
  <cp:lastModifiedBy>anton</cp:lastModifiedBy>
  <cp:lastPrinted>2006-11-04T23:23:48Z</cp:lastPrinted>
  <dcterms:created xsi:type="dcterms:W3CDTF">2001-09-27T21:56:09Z</dcterms:created>
  <dcterms:modified xsi:type="dcterms:W3CDTF">2015-05-23T20:18:50Z</dcterms:modified>
</cp:coreProperties>
</file>