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75" yWindow="-15" windowWidth="19320" windowHeight="12120" tabRatio="583" activeTab="2"/>
  </bookViews>
  <sheets>
    <sheet name="Am Quals" sheetId="27" r:id="rId1"/>
    <sheet name="Wo Quals" sheetId="39" r:id="rId2"/>
    <sheet name="Jr Quals" sheetId="41" r:id="rId3"/>
    <sheet name="Am Elims" sheetId="36" r:id="rId4"/>
    <sheet name="Pro Quals" sheetId="37" r:id="rId5"/>
    <sheet name="Pro Elims" sheetId="38" r:id="rId6"/>
    <sheet name="Wo Elims" sheetId="40" r:id="rId7"/>
    <sheet name="Jr Elims" sheetId="42" r:id="rId8"/>
    <sheet name="Masters Quals" sheetId="43" r:id="rId9"/>
    <sheet name="Masters Elims" sheetId="44" r:id="rId10"/>
  </sheets>
  <definedNames>
    <definedName name="_xlnm.Print_Area" localSheetId="3">'Am Elims'!$A$41:$S$106</definedName>
    <definedName name="_xlnm.Print_Area" localSheetId="0">'Am Quals'!$A$1:$AS$75</definedName>
    <definedName name="_xlnm.Print_Area" localSheetId="7">'Jr Elims'!$A$41:$S$106</definedName>
    <definedName name="_xlnm.Print_Area" localSheetId="2">'Jr Quals'!$A$1:$AS$75</definedName>
    <definedName name="_xlnm.Print_Area" localSheetId="9">'Masters Elims'!$A$41:$S$106</definedName>
    <definedName name="_xlnm.Print_Area" localSheetId="8">'Masters Quals'!$A$1:$AS$75</definedName>
    <definedName name="_xlnm.Print_Area" localSheetId="5">'Pro Elims'!$A$41:$S$106</definedName>
    <definedName name="_xlnm.Print_Area" localSheetId="4">'Pro Quals'!$A$1:$AS$75</definedName>
    <definedName name="_xlnm.Print_Area" localSheetId="6">'Wo Elims'!$A$41:$S$106</definedName>
    <definedName name="_xlnm.Print_Area" localSheetId="1">'Wo Quals'!$A$1:$AS$75</definedName>
    <definedName name="_xlnm.Print_Titles" localSheetId="3">'Am Elims'!$1:$6</definedName>
    <definedName name="_xlnm.Print_Titles" localSheetId="0">'Am Quals'!$1:$11</definedName>
    <definedName name="_xlnm.Print_Titles" localSheetId="7">'Jr Elims'!$1:$6</definedName>
    <definedName name="_xlnm.Print_Titles" localSheetId="2">'Jr Quals'!$1:$11</definedName>
    <definedName name="_xlnm.Print_Titles" localSheetId="9">'Masters Elims'!$1:$6</definedName>
    <definedName name="_xlnm.Print_Titles" localSheetId="8">'Masters Quals'!$1:$11</definedName>
    <definedName name="_xlnm.Print_Titles" localSheetId="5">'Pro Elims'!$1:$6</definedName>
    <definedName name="_xlnm.Print_Titles" localSheetId="4">'Pro Quals'!$1:$11</definedName>
    <definedName name="_xlnm.Print_Titles" localSheetId="6">'Wo Elims'!$1:$6</definedName>
    <definedName name="_xlnm.Print_Titles" localSheetId="1">'Wo Quals'!$1:$11</definedName>
  </definedNames>
  <calcPr calcId="145621"/>
</workbook>
</file>

<file path=xl/calcChain.xml><?xml version="1.0" encoding="utf-8"?>
<calcChain xmlns="http://schemas.openxmlformats.org/spreadsheetml/2006/main">
  <c r="B39" i="44" l="1"/>
  <c r="B37" i="44"/>
  <c r="S37" i="44" s="1"/>
  <c r="B35" i="44"/>
  <c r="U35" i="44" s="1"/>
  <c r="B33" i="44"/>
  <c r="B31" i="44"/>
  <c r="S31" i="44" s="1"/>
  <c r="B29" i="44"/>
  <c r="S29" i="44" s="1"/>
  <c r="B27" i="44"/>
  <c r="B25" i="44"/>
  <c r="U25" i="44" s="1"/>
  <c r="R86" i="44"/>
  <c r="J86" i="44"/>
  <c r="B23" i="44"/>
  <c r="S23" i="44" s="1"/>
  <c r="B21" i="44"/>
  <c r="U21" i="44" s="1"/>
  <c r="B19" i="44"/>
  <c r="U19" i="44" s="1"/>
  <c r="B17" i="44"/>
  <c r="U17" i="44" s="1"/>
  <c r="B15" i="44"/>
  <c r="B13" i="44"/>
  <c r="U13" i="44" s="1"/>
  <c r="B12" i="44"/>
  <c r="B11" i="44"/>
  <c r="U11" i="44" s="1"/>
  <c r="B9" i="44"/>
  <c r="U9" i="44" s="1"/>
  <c r="O85" i="44" a="1"/>
  <c r="G85" i="44" a="1"/>
  <c r="G86" i="44" s="1"/>
  <c r="R81" i="44"/>
  <c r="J81" i="44"/>
  <c r="O80" i="44" a="1"/>
  <c r="G80" i="44" a="1"/>
  <c r="G81" i="44"/>
  <c r="G80" i="44"/>
  <c r="R76" i="44"/>
  <c r="J76" i="44"/>
  <c r="R74" i="44"/>
  <c r="J74" i="44"/>
  <c r="O73" i="44" a="1"/>
  <c r="O75" i="44" s="1"/>
  <c r="O73" i="44"/>
  <c r="O74" i="44"/>
  <c r="O76" i="44"/>
  <c r="G73" i="44" a="1"/>
  <c r="G73" i="44"/>
  <c r="G76" i="44"/>
  <c r="R69" i="44"/>
  <c r="J69" i="44"/>
  <c r="R67" i="44"/>
  <c r="J67" i="44"/>
  <c r="R65" i="44"/>
  <c r="J65" i="44"/>
  <c r="R63" i="44"/>
  <c r="J63" i="44"/>
  <c r="O62" i="44" a="1"/>
  <c r="O64" i="44" s="1"/>
  <c r="Q65" i="44" s="1"/>
  <c r="O65" i="44"/>
  <c r="O69" i="44"/>
  <c r="G62" i="44" a="1"/>
  <c r="G62" i="44" s="1"/>
  <c r="G63" i="44"/>
  <c r="G64" i="44"/>
  <c r="I65" i="44" s="1"/>
  <c r="G65" i="44"/>
  <c r="G68" i="44"/>
  <c r="G69" i="44"/>
  <c r="R58" i="44"/>
  <c r="J58" i="44"/>
  <c r="R56" i="44"/>
  <c r="J56" i="44"/>
  <c r="R54" i="44"/>
  <c r="J54" i="44"/>
  <c r="R52" i="44"/>
  <c r="J52" i="44"/>
  <c r="R50" i="44"/>
  <c r="J50" i="44"/>
  <c r="R48" i="44"/>
  <c r="J48" i="44"/>
  <c r="R46" i="44"/>
  <c r="J46" i="44"/>
  <c r="R44" i="44"/>
  <c r="J44" i="44"/>
  <c r="O43" i="44" a="1"/>
  <c r="O45" i="44" s="1"/>
  <c r="O43" i="44"/>
  <c r="O44" i="44"/>
  <c r="O46" i="44"/>
  <c r="O48" i="44"/>
  <c r="O50" i="44"/>
  <c r="O51" i="44"/>
  <c r="O54" i="44"/>
  <c r="Q54" i="44" s="1"/>
  <c r="O55" i="44"/>
  <c r="Q56" i="44" s="1"/>
  <c r="O56" i="44"/>
  <c r="G43" i="44" a="1"/>
  <c r="G43" i="44"/>
  <c r="R39" i="44"/>
  <c r="J39" i="44"/>
  <c r="U37" i="44"/>
  <c r="R37" i="44"/>
  <c r="J37" i="44"/>
  <c r="R35" i="44"/>
  <c r="J35" i="44"/>
  <c r="R33" i="44"/>
  <c r="J33" i="44"/>
  <c r="U31" i="44"/>
  <c r="R31" i="44"/>
  <c r="J31" i="44"/>
  <c r="R29" i="44"/>
  <c r="J29" i="44"/>
  <c r="R27" i="44"/>
  <c r="J27" i="44"/>
  <c r="R25" i="44"/>
  <c r="J25" i="44"/>
  <c r="R23" i="44"/>
  <c r="J23" i="44"/>
  <c r="R21" i="44"/>
  <c r="J21" i="44"/>
  <c r="R19" i="44"/>
  <c r="J19" i="44"/>
  <c r="R17" i="44"/>
  <c r="J17" i="44"/>
  <c r="R15" i="44"/>
  <c r="J15" i="44"/>
  <c r="R13" i="44"/>
  <c r="J13" i="44"/>
  <c r="R11" i="44"/>
  <c r="J11" i="44"/>
  <c r="R9" i="44"/>
  <c r="J9" i="44"/>
  <c r="O8" i="44" a="1"/>
  <c r="O18" i="44"/>
  <c r="Q19" i="44" s="1"/>
  <c r="O19" i="44"/>
  <c r="O27" i="44"/>
  <c r="O39" i="44"/>
  <c r="G8" i="44" a="1"/>
  <c r="R86" i="42"/>
  <c r="J86" i="42"/>
  <c r="O85" i="42" a="1"/>
  <c r="G85" i="42" a="1"/>
  <c r="R81" i="42"/>
  <c r="J81" i="42"/>
  <c r="O80" i="42" a="1"/>
  <c r="O81" i="42" s="1"/>
  <c r="G80" i="42" a="1"/>
  <c r="G80" i="42"/>
  <c r="G81" i="42"/>
  <c r="R76" i="42"/>
  <c r="J76" i="42"/>
  <c r="R74" i="42"/>
  <c r="J74" i="42"/>
  <c r="O73" i="42" a="1"/>
  <c r="O73" i="42" s="1"/>
  <c r="O74" i="42"/>
  <c r="O75" i="42"/>
  <c r="O76" i="42"/>
  <c r="G73" i="42" a="1"/>
  <c r="G73" i="42"/>
  <c r="G74" i="42"/>
  <c r="G75" i="42"/>
  <c r="G76" i="42"/>
  <c r="R69" i="42"/>
  <c r="J69" i="42"/>
  <c r="R67" i="42"/>
  <c r="J67" i="42"/>
  <c r="R65" i="42"/>
  <c r="J65" i="42"/>
  <c r="R63" i="42"/>
  <c r="J63" i="42"/>
  <c r="O62" i="42" a="1"/>
  <c r="O67" i="42" s="1"/>
  <c r="G62" i="42" a="1"/>
  <c r="G62" i="42" s="1"/>
  <c r="G66" i="42"/>
  <c r="G68" i="42"/>
  <c r="R58" i="42"/>
  <c r="J58" i="42"/>
  <c r="R56" i="42"/>
  <c r="J56" i="42"/>
  <c r="R54" i="42"/>
  <c r="J54" i="42"/>
  <c r="R52" i="42"/>
  <c r="J52" i="42"/>
  <c r="R50" i="42"/>
  <c r="J50" i="42"/>
  <c r="R48" i="42"/>
  <c r="J48" i="42"/>
  <c r="R46" i="42"/>
  <c r="J46" i="42"/>
  <c r="R44" i="42"/>
  <c r="J44" i="42"/>
  <c r="O43" i="42" a="1"/>
  <c r="O44" i="42" s="1"/>
  <c r="O46" i="42"/>
  <c r="O48" i="42"/>
  <c r="O49" i="42"/>
  <c r="O53" i="42"/>
  <c r="O54" i="42"/>
  <c r="Q54" i="42" s="1"/>
  <c r="O57" i="42"/>
  <c r="G43" i="42" a="1"/>
  <c r="G46" i="42"/>
  <c r="G47" i="42"/>
  <c r="G50" i="42"/>
  <c r="G54" i="42"/>
  <c r="G55" i="42"/>
  <c r="G58" i="42"/>
  <c r="R39" i="42"/>
  <c r="J39" i="42"/>
  <c r="R37" i="42"/>
  <c r="J37" i="42"/>
  <c r="R35" i="42"/>
  <c r="J35" i="42"/>
  <c r="R33" i="42"/>
  <c r="J33" i="42"/>
  <c r="R31" i="42"/>
  <c r="J31" i="42"/>
  <c r="R29" i="42"/>
  <c r="J29" i="42"/>
  <c r="R27" i="42"/>
  <c r="J27" i="42"/>
  <c r="R25" i="42"/>
  <c r="J25" i="42"/>
  <c r="R23" i="42"/>
  <c r="J23" i="42"/>
  <c r="R21" i="42"/>
  <c r="J21" i="42"/>
  <c r="R19" i="42"/>
  <c r="J19" i="42"/>
  <c r="R17" i="42"/>
  <c r="J17" i="42"/>
  <c r="R15" i="42"/>
  <c r="J15" i="42"/>
  <c r="R13" i="42"/>
  <c r="J13" i="42"/>
  <c r="R11" i="42"/>
  <c r="J11" i="42"/>
  <c r="R9" i="42"/>
  <c r="J9" i="42"/>
  <c r="O8" i="42" a="1"/>
  <c r="O11" i="42"/>
  <c r="O12" i="42"/>
  <c r="O16" i="42"/>
  <c r="O17" i="42"/>
  <c r="O21" i="42"/>
  <c r="O23" i="42"/>
  <c r="O27" i="42"/>
  <c r="O28" i="42"/>
  <c r="O32" i="42"/>
  <c r="O33" i="42"/>
  <c r="O37" i="42"/>
  <c r="O39" i="42"/>
  <c r="G8" i="42" a="1"/>
  <c r="G8" i="42" s="1"/>
  <c r="G14" i="42"/>
  <c r="G19" i="42"/>
  <c r="G25" i="42"/>
  <c r="G35" i="42"/>
  <c r="R86" i="40"/>
  <c r="J86" i="40"/>
  <c r="O85" i="40" a="1"/>
  <c r="O85" i="40"/>
  <c r="O86" i="40"/>
  <c r="G85" i="40" a="1"/>
  <c r="G85" i="40" s="1"/>
  <c r="G86" i="40"/>
  <c r="R81" i="40"/>
  <c r="J81" i="40"/>
  <c r="O80" i="40" a="1"/>
  <c r="O80" i="40"/>
  <c r="O81" i="40"/>
  <c r="G80" i="40" a="1"/>
  <c r="G80" i="40" s="1"/>
  <c r="G81" i="40"/>
  <c r="R76" i="40"/>
  <c r="J76" i="40"/>
  <c r="R74" i="40"/>
  <c r="J74" i="40"/>
  <c r="O73" i="40" a="1"/>
  <c r="O75" i="40"/>
  <c r="O76" i="40"/>
  <c r="G73" i="40" a="1"/>
  <c r="G73" i="40" s="1"/>
  <c r="G74" i="40"/>
  <c r="G75" i="40"/>
  <c r="G76" i="40"/>
  <c r="R69" i="40"/>
  <c r="J69" i="40"/>
  <c r="R67" i="40"/>
  <c r="J67" i="40"/>
  <c r="R65" i="40"/>
  <c r="J65" i="40"/>
  <c r="R63" i="40"/>
  <c r="J63" i="40"/>
  <c r="O62" i="40" a="1"/>
  <c r="O62" i="40"/>
  <c r="O63" i="40"/>
  <c r="O64" i="40"/>
  <c r="O65" i="40"/>
  <c r="O66" i="40"/>
  <c r="O67" i="40"/>
  <c r="O68" i="40"/>
  <c r="O69" i="40"/>
  <c r="G62" i="40" a="1"/>
  <c r="G62" i="40"/>
  <c r="R58" i="40"/>
  <c r="J58" i="40"/>
  <c r="R56" i="40"/>
  <c r="J56" i="40"/>
  <c r="R54" i="40"/>
  <c r="J54" i="40"/>
  <c r="R52" i="40"/>
  <c r="J52" i="40"/>
  <c r="R50" i="40"/>
  <c r="J50" i="40"/>
  <c r="R48" i="40"/>
  <c r="J48" i="40"/>
  <c r="R46" i="40"/>
  <c r="J46" i="40"/>
  <c r="R44" i="40"/>
  <c r="J44" i="40"/>
  <c r="O43" i="40" a="1"/>
  <c r="G43" i="40" a="1"/>
  <c r="G46" i="40"/>
  <c r="R39" i="40"/>
  <c r="J39" i="40"/>
  <c r="R37" i="40"/>
  <c r="J37" i="40"/>
  <c r="R35" i="40"/>
  <c r="J35" i="40"/>
  <c r="R33" i="40"/>
  <c r="J33" i="40"/>
  <c r="R31" i="40"/>
  <c r="J31" i="40"/>
  <c r="R29" i="40"/>
  <c r="J29" i="40"/>
  <c r="R27" i="40"/>
  <c r="J27" i="40"/>
  <c r="R25" i="40"/>
  <c r="J25" i="40"/>
  <c r="R23" i="40"/>
  <c r="J23" i="40"/>
  <c r="R21" i="40"/>
  <c r="J21" i="40"/>
  <c r="R19" i="40"/>
  <c r="J19" i="40"/>
  <c r="R17" i="40"/>
  <c r="J17" i="40"/>
  <c r="R15" i="40"/>
  <c r="J15" i="40"/>
  <c r="R13" i="40"/>
  <c r="J13" i="40"/>
  <c r="R11" i="40"/>
  <c r="J11" i="40"/>
  <c r="R9" i="40"/>
  <c r="J9" i="40"/>
  <c r="O8" i="40" a="1"/>
  <c r="O16" i="40" s="1"/>
  <c r="Q17" i="40" s="1"/>
  <c r="O11" i="40"/>
  <c r="O12" i="40"/>
  <c r="O17" i="40"/>
  <c r="O21" i="40"/>
  <c r="O23" i="40"/>
  <c r="O28" i="40"/>
  <c r="O32" i="40"/>
  <c r="Q33" i="40" s="1"/>
  <c r="O33" i="40"/>
  <c r="O39" i="40"/>
  <c r="G8" i="40" a="1"/>
  <c r="G13" i="40"/>
  <c r="G17" i="40"/>
  <c r="G19" i="40"/>
  <c r="G28" i="40"/>
  <c r="I29" i="40" s="1"/>
  <c r="G29" i="40"/>
  <c r="G35" i="40"/>
  <c r="R86" i="38"/>
  <c r="J86" i="38"/>
  <c r="O85" i="38" a="1"/>
  <c r="G85" i="38" a="1"/>
  <c r="G86" i="38" s="1"/>
  <c r="G85" i="38"/>
  <c r="R81" i="38"/>
  <c r="J81" i="38"/>
  <c r="O80" i="38" a="1"/>
  <c r="O81" i="38" s="1"/>
  <c r="G80" i="38" a="1"/>
  <c r="G80" i="38" s="1"/>
  <c r="G81" i="38"/>
  <c r="R76" i="38"/>
  <c r="J76" i="38"/>
  <c r="R74" i="38"/>
  <c r="J74" i="38"/>
  <c r="O73" i="38" a="1"/>
  <c r="O73" i="38"/>
  <c r="O74" i="38"/>
  <c r="O75" i="38"/>
  <c r="O76" i="38"/>
  <c r="G73" i="38" a="1"/>
  <c r="R69" i="38"/>
  <c r="J69" i="38"/>
  <c r="R67" i="38"/>
  <c r="J67" i="38"/>
  <c r="R65" i="38"/>
  <c r="J65" i="38"/>
  <c r="R63" i="38"/>
  <c r="J63" i="38"/>
  <c r="O62" i="38" a="1"/>
  <c r="G62" i="38" a="1"/>
  <c r="G68" i="38" s="1"/>
  <c r="G63" i="38"/>
  <c r="G67" i="38"/>
  <c r="R58" i="38"/>
  <c r="J58" i="38"/>
  <c r="R56" i="38"/>
  <c r="J56" i="38"/>
  <c r="R54" i="38"/>
  <c r="J54" i="38"/>
  <c r="R52" i="38"/>
  <c r="J52" i="38"/>
  <c r="R50" i="38"/>
  <c r="J50" i="38"/>
  <c r="R48" i="38"/>
  <c r="J48" i="38"/>
  <c r="R46" i="38"/>
  <c r="J46" i="38"/>
  <c r="R44" i="38"/>
  <c r="J44" i="38"/>
  <c r="O43" i="38" a="1"/>
  <c r="O43" i="38"/>
  <c r="O46" i="38"/>
  <c r="O47" i="38"/>
  <c r="O51" i="38"/>
  <c r="O52" i="38"/>
  <c r="O54" i="38"/>
  <c r="O58" i="38"/>
  <c r="G43" i="38" a="1"/>
  <c r="R39" i="38"/>
  <c r="J39" i="38"/>
  <c r="R37" i="38"/>
  <c r="J37" i="38"/>
  <c r="R35" i="38"/>
  <c r="J35" i="38"/>
  <c r="R33" i="38"/>
  <c r="J33" i="38"/>
  <c r="R31" i="38"/>
  <c r="J31" i="38"/>
  <c r="R29" i="38"/>
  <c r="J29" i="38"/>
  <c r="R27" i="38"/>
  <c r="J27" i="38"/>
  <c r="R25" i="38"/>
  <c r="J25" i="38"/>
  <c r="R23" i="38"/>
  <c r="J23" i="38"/>
  <c r="R21" i="38"/>
  <c r="J21" i="38"/>
  <c r="R19" i="38"/>
  <c r="J19" i="38"/>
  <c r="R17" i="38"/>
  <c r="J17" i="38"/>
  <c r="R15" i="38"/>
  <c r="J15" i="38"/>
  <c r="R13" i="38"/>
  <c r="J13" i="38"/>
  <c r="R11" i="38"/>
  <c r="J11" i="38"/>
  <c r="R9" i="38"/>
  <c r="J9" i="38"/>
  <c r="O8" i="38" a="1"/>
  <c r="G8" i="38" a="1"/>
  <c r="G10" i="38"/>
  <c r="G11" i="38"/>
  <c r="I11" i="38" s="1"/>
  <c r="G13" i="38"/>
  <c r="G17" i="38"/>
  <c r="G18" i="38"/>
  <c r="G21" i="38"/>
  <c r="G23" i="38"/>
  <c r="G26" i="38"/>
  <c r="G27" i="38"/>
  <c r="G31" i="38"/>
  <c r="G33" i="38"/>
  <c r="G34" i="38"/>
  <c r="G38" i="38"/>
  <c r="G39" i="38"/>
  <c r="I39" i="38" s="1"/>
  <c r="I8" i="44"/>
  <c r="Q8" i="44"/>
  <c r="I10" i="44"/>
  <c r="Q10" i="44"/>
  <c r="I12" i="44"/>
  <c r="Q12" i="44"/>
  <c r="I14" i="44"/>
  <c r="Q14" i="44"/>
  <c r="I16" i="44"/>
  <c r="Q16" i="44"/>
  <c r="I18" i="44"/>
  <c r="Q18" i="44"/>
  <c r="I20" i="44"/>
  <c r="Q20" i="44"/>
  <c r="I22" i="44"/>
  <c r="Q22" i="44"/>
  <c r="I24" i="44"/>
  <c r="Q24" i="44"/>
  <c r="I26" i="44"/>
  <c r="Q26" i="44"/>
  <c r="I28" i="44"/>
  <c r="Q28" i="44"/>
  <c r="I30" i="44"/>
  <c r="Q30" i="44"/>
  <c r="I32" i="44"/>
  <c r="Q32" i="44"/>
  <c r="I34" i="44"/>
  <c r="Q34" i="44"/>
  <c r="I36" i="44"/>
  <c r="Q36" i="44"/>
  <c r="I38" i="44"/>
  <c r="Q38" i="44"/>
  <c r="S39" i="44"/>
  <c r="I43" i="44"/>
  <c r="Q43" i="44"/>
  <c r="I45" i="44"/>
  <c r="Q45" i="44"/>
  <c r="Q46" i="44"/>
  <c r="I47" i="44"/>
  <c r="Q47" i="44"/>
  <c r="I49" i="44"/>
  <c r="Q49" i="44"/>
  <c r="I51" i="44"/>
  <c r="Q51" i="44"/>
  <c r="I53" i="44"/>
  <c r="Q53" i="44"/>
  <c r="I55" i="44"/>
  <c r="Q55" i="44"/>
  <c r="I57" i="44"/>
  <c r="Q57" i="44"/>
  <c r="I62" i="44"/>
  <c r="Q62" i="44"/>
  <c r="I64" i="44"/>
  <c r="Q64" i="44"/>
  <c r="I66" i="44"/>
  <c r="Q66" i="44"/>
  <c r="I68" i="44"/>
  <c r="Q68" i="44"/>
  <c r="I73" i="44"/>
  <c r="Q73" i="44"/>
  <c r="I75" i="44"/>
  <c r="Q75" i="44"/>
  <c r="Q76" i="44"/>
  <c r="I80" i="44"/>
  <c r="Q80" i="44"/>
  <c r="I85" i="44"/>
  <c r="Q85" i="44"/>
  <c r="H12" i="43" a="1"/>
  <c r="O12" i="43" a="1"/>
  <c r="R12" i="43"/>
  <c r="U12" i="43" a="1"/>
  <c r="U12" i="43" s="1"/>
  <c r="AM12" i="43"/>
  <c r="R13" i="43"/>
  <c r="U13" i="43"/>
  <c r="AM13" i="43"/>
  <c r="H14" i="43"/>
  <c r="R14" i="43"/>
  <c r="U14" i="43"/>
  <c r="W14" i="43"/>
  <c r="AE14" i="43"/>
  <c r="AM14" i="43"/>
  <c r="H15" i="43"/>
  <c r="R15" i="43"/>
  <c r="W15" i="43"/>
  <c r="AE15" i="43"/>
  <c r="AM15" i="43"/>
  <c r="H16" i="43"/>
  <c r="R16" i="43"/>
  <c r="U16" i="43"/>
  <c r="AM16" i="43"/>
  <c r="R17" i="43"/>
  <c r="W17" i="43"/>
  <c r="AE17" i="43"/>
  <c r="AM17" i="43"/>
  <c r="R18" i="43"/>
  <c r="U18" i="43"/>
  <c r="AM18" i="43"/>
  <c r="R19" i="43"/>
  <c r="W19" i="43"/>
  <c r="AE19" i="43"/>
  <c r="AM19" i="43"/>
  <c r="H20" i="43"/>
  <c r="R20" i="43"/>
  <c r="U20" i="43"/>
  <c r="AM20" i="43"/>
  <c r="R21" i="43"/>
  <c r="W21" i="43"/>
  <c r="AE21" i="43"/>
  <c r="AM21" i="43"/>
  <c r="H22" i="43"/>
  <c r="R22" i="43"/>
  <c r="U22" i="43"/>
  <c r="AM22" i="43"/>
  <c r="H23" i="43"/>
  <c r="R23" i="43"/>
  <c r="U23" i="43"/>
  <c r="AM23" i="43"/>
  <c r="R24" i="43"/>
  <c r="U24" i="43"/>
  <c r="AM24" i="43"/>
  <c r="R25" i="43"/>
  <c r="U25" i="43"/>
  <c r="W25" i="43"/>
  <c r="AE25" i="43"/>
  <c r="AM25" i="43"/>
  <c r="H26" i="43"/>
  <c r="R26" i="43"/>
  <c r="U26" i="43"/>
  <c r="W26" i="43"/>
  <c r="AE26" i="43"/>
  <c r="AM26" i="43"/>
  <c r="H27" i="43"/>
  <c r="R27" i="43"/>
  <c r="W27" i="43" s="1"/>
  <c r="U27" i="43"/>
  <c r="AE27" i="43"/>
  <c r="AM27" i="43"/>
  <c r="H28" i="43"/>
  <c r="R28" i="43"/>
  <c r="U28" i="43"/>
  <c r="W28" i="43"/>
  <c r="AE28" i="43"/>
  <c r="AM28" i="43"/>
  <c r="R29" i="43"/>
  <c r="U29" i="43"/>
  <c r="AM29" i="43"/>
  <c r="H30" i="43"/>
  <c r="R30" i="43"/>
  <c r="U30" i="43"/>
  <c r="AM30" i="43"/>
  <c r="H31" i="43"/>
  <c r="R31" i="43"/>
  <c r="U31" i="43"/>
  <c r="W31" i="43"/>
  <c r="AE31" i="43"/>
  <c r="AM31" i="43"/>
  <c r="H32" i="43"/>
  <c r="R32" i="43"/>
  <c r="U32" i="43"/>
  <c r="AM32" i="43"/>
  <c r="R33" i="43"/>
  <c r="U33" i="43"/>
  <c r="W33" i="43"/>
  <c r="AE33" i="43"/>
  <c r="AM33" i="43"/>
  <c r="R34" i="43"/>
  <c r="W34" i="43" s="1"/>
  <c r="U34" i="43"/>
  <c r="AE34" i="43"/>
  <c r="AM34" i="43"/>
  <c r="R35" i="43"/>
  <c r="U35" i="43"/>
  <c r="W35" i="43"/>
  <c r="AE35" i="43"/>
  <c r="AM35" i="43"/>
  <c r="H36" i="43"/>
  <c r="R36" i="43"/>
  <c r="U36" i="43"/>
  <c r="AM36" i="43"/>
  <c r="R37" i="43"/>
  <c r="U37" i="43"/>
  <c r="W37" i="43"/>
  <c r="AE37" i="43"/>
  <c r="AM37" i="43"/>
  <c r="O38" i="43"/>
  <c r="R38" i="43"/>
  <c r="W38" i="43" s="1"/>
  <c r="U38" i="43"/>
  <c r="AE38" i="43"/>
  <c r="AM38" i="43"/>
  <c r="R39" i="43"/>
  <c r="U39" i="43"/>
  <c r="W39" i="43"/>
  <c r="AE39" i="43"/>
  <c r="AM39" i="43"/>
  <c r="R40" i="43"/>
  <c r="U40" i="43"/>
  <c r="AM40" i="43"/>
  <c r="H41" i="43"/>
  <c r="R41" i="43"/>
  <c r="U41" i="43"/>
  <c r="AM41" i="43"/>
  <c r="R42" i="43"/>
  <c r="U42" i="43"/>
  <c r="W42" i="43"/>
  <c r="AE42" i="43"/>
  <c r="AM42" i="43"/>
  <c r="R43" i="43"/>
  <c r="U43" i="43"/>
  <c r="AM43" i="43"/>
  <c r="H44" i="43"/>
  <c r="R44" i="43"/>
  <c r="U44" i="43"/>
  <c r="W44" i="43"/>
  <c r="AE44" i="43"/>
  <c r="AM44" i="43"/>
  <c r="H45" i="43"/>
  <c r="R45" i="43"/>
  <c r="U45" i="43"/>
  <c r="W45" i="43"/>
  <c r="AE45" i="43"/>
  <c r="AM45" i="43"/>
  <c r="R46" i="43"/>
  <c r="U46" i="43"/>
  <c r="AM46" i="43"/>
  <c r="R47" i="43"/>
  <c r="U47" i="43"/>
  <c r="W47" i="43"/>
  <c r="AE47" i="43"/>
  <c r="AM47" i="43"/>
  <c r="H48" i="43"/>
  <c r="R48" i="43"/>
  <c r="W48" i="43" s="1"/>
  <c r="U48" i="43"/>
  <c r="AM48" i="43"/>
  <c r="R49" i="43"/>
  <c r="W49" i="43" s="1"/>
  <c r="U49" i="43"/>
  <c r="AM49" i="43"/>
  <c r="H50" i="43"/>
  <c r="R50" i="43"/>
  <c r="W50" i="43" s="1"/>
  <c r="U50" i="43"/>
  <c r="AM50" i="43"/>
  <c r="H51" i="43"/>
  <c r="R51" i="43"/>
  <c r="W51" i="43" s="1"/>
  <c r="U51" i="43"/>
  <c r="AM51" i="43"/>
  <c r="H52" i="43"/>
  <c r="R52" i="43"/>
  <c r="W52" i="43"/>
  <c r="U52" i="43"/>
  <c r="AM52" i="43"/>
  <c r="R53" i="43"/>
  <c r="W53" i="43" s="1"/>
  <c r="U53" i="43"/>
  <c r="AM53" i="43"/>
  <c r="H54" i="43"/>
  <c r="R54" i="43"/>
  <c r="W54" i="43"/>
  <c r="U54" i="43"/>
  <c r="AM54" i="43"/>
  <c r="H55" i="43"/>
  <c r="R55" i="43"/>
  <c r="W55" i="43" s="1"/>
  <c r="U55" i="43"/>
  <c r="AM55" i="43"/>
  <c r="H56" i="43"/>
  <c r="R56" i="43"/>
  <c r="W56" i="43"/>
  <c r="U56" i="43"/>
  <c r="AM56" i="43"/>
  <c r="R57" i="43"/>
  <c r="W57" i="43"/>
  <c r="U57" i="43"/>
  <c r="AM57" i="43"/>
  <c r="H58" i="43"/>
  <c r="R58" i="43"/>
  <c r="W58" i="43" s="1"/>
  <c r="U58" i="43"/>
  <c r="AM58" i="43"/>
  <c r="H59" i="43"/>
  <c r="R59" i="43"/>
  <c r="W59" i="43"/>
  <c r="U59" i="43"/>
  <c r="AM59" i="43"/>
  <c r="H60" i="43"/>
  <c r="R60" i="43"/>
  <c r="W60" i="43" s="1"/>
  <c r="U60" i="43"/>
  <c r="AM60" i="43"/>
  <c r="R61" i="43"/>
  <c r="W61" i="43"/>
  <c r="U61" i="43"/>
  <c r="AM61" i="43"/>
  <c r="H62" i="43"/>
  <c r="R62" i="43"/>
  <c r="W62" i="43" s="1"/>
  <c r="U62" i="43"/>
  <c r="AM62" i="43"/>
  <c r="H63" i="43"/>
  <c r="R63" i="43"/>
  <c r="W63" i="43"/>
  <c r="U63" i="43"/>
  <c r="AM63" i="43"/>
  <c r="H64" i="43"/>
  <c r="R64" i="43"/>
  <c r="W64" i="43" s="1"/>
  <c r="U64" i="43"/>
  <c r="AM64" i="43"/>
  <c r="R65" i="43"/>
  <c r="W65" i="43" s="1"/>
  <c r="U65" i="43"/>
  <c r="AM65" i="43"/>
  <c r="H66" i="43"/>
  <c r="R66" i="43"/>
  <c r="W66" i="43"/>
  <c r="U66" i="43"/>
  <c r="AM66" i="43"/>
  <c r="H67" i="43"/>
  <c r="R67" i="43"/>
  <c r="W67" i="43" s="1"/>
  <c r="U67" i="43"/>
  <c r="AM67" i="43"/>
  <c r="H68" i="43"/>
  <c r="R68" i="43"/>
  <c r="U68" i="43"/>
  <c r="AM68" i="43"/>
  <c r="H69" i="43"/>
  <c r="R69" i="43"/>
  <c r="U69" i="43"/>
  <c r="AM69" i="43"/>
  <c r="H70" i="43"/>
  <c r="O70" i="43"/>
  <c r="R70" i="43"/>
  <c r="U70" i="43"/>
  <c r="AM70" i="43"/>
  <c r="H71" i="43"/>
  <c r="R71" i="43"/>
  <c r="U71" i="43"/>
  <c r="AM71" i="43"/>
  <c r="H72" i="43"/>
  <c r="R72" i="43"/>
  <c r="U72" i="43"/>
  <c r="AM72" i="43"/>
  <c r="H73" i="43"/>
  <c r="R73" i="43"/>
  <c r="U73" i="43"/>
  <c r="AM73" i="43"/>
  <c r="H74" i="43"/>
  <c r="R74" i="43"/>
  <c r="U74" i="43"/>
  <c r="AM74" i="43"/>
  <c r="H75" i="43"/>
  <c r="R75" i="43"/>
  <c r="U75" i="43"/>
  <c r="AM75" i="43"/>
  <c r="H76" i="43"/>
  <c r="R76" i="43"/>
  <c r="U76" i="43"/>
  <c r="AM76" i="43"/>
  <c r="H77" i="43"/>
  <c r="R77" i="43"/>
  <c r="U77" i="43"/>
  <c r="AM77" i="43"/>
  <c r="H78" i="43"/>
  <c r="R78" i="43"/>
  <c r="U78" i="43"/>
  <c r="AM78" i="43"/>
  <c r="H79" i="43"/>
  <c r="R79" i="43"/>
  <c r="U79" i="43"/>
  <c r="AM79" i="43"/>
  <c r="R80" i="43"/>
  <c r="U80" i="43"/>
  <c r="W80" i="43"/>
  <c r="AE80" i="43"/>
  <c r="AM80" i="43"/>
  <c r="R81" i="43"/>
  <c r="W81" i="43" s="1"/>
  <c r="U81" i="43"/>
  <c r="AE81" i="43"/>
  <c r="AM81" i="43"/>
  <c r="R82" i="43"/>
  <c r="U82" i="43"/>
  <c r="W82" i="43"/>
  <c r="AE82" i="43"/>
  <c r="AM82" i="43"/>
  <c r="R83" i="43"/>
  <c r="W83" i="43" s="1"/>
  <c r="U83" i="43"/>
  <c r="AE83" i="43"/>
  <c r="AM83" i="43"/>
  <c r="R84" i="43"/>
  <c r="U84" i="43"/>
  <c r="W84" i="43"/>
  <c r="AE84" i="43"/>
  <c r="AM84" i="43"/>
  <c r="O85" i="43"/>
  <c r="R85" i="43"/>
  <c r="U85" i="43"/>
  <c r="AM85" i="43"/>
  <c r="O86" i="43"/>
  <c r="R86" i="43"/>
  <c r="U86" i="43"/>
  <c r="W86" i="43"/>
  <c r="AE86" i="43"/>
  <c r="AM86" i="43"/>
  <c r="R87" i="43"/>
  <c r="U87" i="43"/>
  <c r="AM87" i="43"/>
  <c r="R88" i="43"/>
  <c r="U88" i="43"/>
  <c r="W88" i="43"/>
  <c r="AE88" i="43"/>
  <c r="AM88" i="43"/>
  <c r="R89" i="43"/>
  <c r="W89" i="43" s="1"/>
  <c r="U89" i="43"/>
  <c r="AE89" i="43"/>
  <c r="AM89" i="43"/>
  <c r="R90" i="43"/>
  <c r="U90" i="43"/>
  <c r="W90" i="43"/>
  <c r="AE90" i="43"/>
  <c r="AM90" i="43"/>
  <c r="O91" i="43"/>
  <c r="R91" i="43"/>
  <c r="W91" i="43" s="1"/>
  <c r="U91" i="43"/>
  <c r="AE91" i="43"/>
  <c r="AM91" i="43"/>
  <c r="R92" i="43"/>
  <c r="AE92" i="43" s="1"/>
  <c r="U92" i="43"/>
  <c r="W92" i="43"/>
  <c r="AM92" i="43"/>
  <c r="R93" i="43"/>
  <c r="W93" i="43" s="1"/>
  <c r="U93" i="43"/>
  <c r="AE93" i="43"/>
  <c r="AM93" i="43"/>
  <c r="R94" i="43"/>
  <c r="AE94" i="43" s="1"/>
  <c r="U94" i="43"/>
  <c r="W94" i="43"/>
  <c r="AM94" i="43"/>
  <c r="R95" i="43"/>
  <c r="W95" i="43" s="1"/>
  <c r="U95" i="43"/>
  <c r="AE95" i="43"/>
  <c r="AM95" i="43"/>
  <c r="R96" i="43"/>
  <c r="AE96" i="43" s="1"/>
  <c r="U96" i="43"/>
  <c r="W96" i="43"/>
  <c r="AM96" i="43"/>
  <c r="R97" i="43"/>
  <c r="U97" i="43"/>
  <c r="AM97" i="43"/>
  <c r="R98" i="43"/>
  <c r="AE98" i="43" s="1"/>
  <c r="U98" i="43"/>
  <c r="W98" i="43"/>
  <c r="AM98" i="43"/>
  <c r="R99" i="43"/>
  <c r="U99" i="43"/>
  <c r="AM99" i="43"/>
  <c r="R100" i="43"/>
  <c r="AE100" i="43" s="1"/>
  <c r="U100" i="43"/>
  <c r="W100" i="43"/>
  <c r="AM100" i="43"/>
  <c r="R101" i="43"/>
  <c r="W101" i="43" s="1"/>
  <c r="U101" i="43"/>
  <c r="AE101" i="43"/>
  <c r="AM101" i="43"/>
  <c r="R102" i="43"/>
  <c r="AE102" i="43" s="1"/>
  <c r="U102" i="43"/>
  <c r="W102" i="43"/>
  <c r="AM102" i="43"/>
  <c r="R103" i="43"/>
  <c r="W103" i="43" s="1"/>
  <c r="U103" i="43"/>
  <c r="AE103" i="43"/>
  <c r="AM103" i="43"/>
  <c r="R104" i="43"/>
  <c r="AE104" i="43" s="1"/>
  <c r="U104" i="43"/>
  <c r="W104" i="43"/>
  <c r="AM104" i="43"/>
  <c r="R105" i="43"/>
  <c r="U105" i="43"/>
  <c r="AM105" i="43"/>
  <c r="R106" i="43"/>
  <c r="AE106" i="43" s="1"/>
  <c r="U106" i="43"/>
  <c r="W106" i="43"/>
  <c r="AM106" i="43"/>
  <c r="R107" i="43"/>
  <c r="U107" i="43"/>
  <c r="AM107" i="43"/>
  <c r="R108" i="43"/>
  <c r="AE108" i="43" s="1"/>
  <c r="U108" i="43"/>
  <c r="W108" i="43"/>
  <c r="AM108" i="43"/>
  <c r="R109" i="43"/>
  <c r="W109" i="43" s="1"/>
  <c r="U109" i="43"/>
  <c r="AE109" i="43"/>
  <c r="AM109" i="43"/>
  <c r="R110" i="43"/>
  <c r="AE110" i="43" s="1"/>
  <c r="U110" i="43"/>
  <c r="W110" i="43"/>
  <c r="AM110" i="43"/>
  <c r="R111" i="43"/>
  <c r="W111" i="43" s="1"/>
  <c r="U111" i="43"/>
  <c r="AE111" i="43"/>
  <c r="AM111" i="43"/>
  <c r="I8" i="42"/>
  <c r="Q8" i="42"/>
  <c r="I10" i="42"/>
  <c r="Q10" i="42"/>
  <c r="I12" i="42"/>
  <c r="Q12" i="42"/>
  <c r="I14" i="42"/>
  <c r="Q14" i="42"/>
  <c r="I16" i="42"/>
  <c r="Q16" i="42"/>
  <c r="Q17" i="42"/>
  <c r="I18" i="42"/>
  <c r="Q18" i="42"/>
  <c r="I20" i="42"/>
  <c r="Q20" i="42"/>
  <c r="I22" i="42"/>
  <c r="Q22" i="42"/>
  <c r="I24" i="42"/>
  <c r="Q24" i="42"/>
  <c r="I26" i="42"/>
  <c r="Q26" i="42"/>
  <c r="I28" i="42"/>
  <c r="Q28" i="42"/>
  <c r="I30" i="42"/>
  <c r="Q30" i="42"/>
  <c r="I32" i="42"/>
  <c r="Q32" i="42"/>
  <c r="Q33" i="42"/>
  <c r="I34" i="42"/>
  <c r="Q34" i="42"/>
  <c r="I36" i="42"/>
  <c r="Q36" i="42"/>
  <c r="I38" i="42"/>
  <c r="Q38" i="42"/>
  <c r="I43" i="42"/>
  <c r="Q43" i="42"/>
  <c r="I45" i="42"/>
  <c r="Q45" i="42"/>
  <c r="I47" i="42"/>
  <c r="Q47" i="42"/>
  <c r="I49" i="42"/>
  <c r="Q49" i="42"/>
  <c r="I51" i="42"/>
  <c r="Q51" i="42"/>
  <c r="I53" i="42"/>
  <c r="Q53" i="42"/>
  <c r="I55" i="42"/>
  <c r="Q55" i="42"/>
  <c r="I57" i="42"/>
  <c r="Q57" i="42"/>
  <c r="I62" i="42"/>
  <c r="Q62" i="42"/>
  <c r="I64" i="42"/>
  <c r="Q64" i="42"/>
  <c r="I66" i="42"/>
  <c r="Q66" i="42"/>
  <c r="I68" i="42"/>
  <c r="Q68" i="42"/>
  <c r="H73" i="42" a="1"/>
  <c r="I73" i="42"/>
  <c r="P73" i="42" a="1"/>
  <c r="P73" i="42"/>
  <c r="Q73" i="42"/>
  <c r="I74" i="42"/>
  <c r="P74" i="42"/>
  <c r="Q74" i="42"/>
  <c r="I75" i="42"/>
  <c r="P75" i="42"/>
  <c r="Q75" i="42"/>
  <c r="I76" i="42"/>
  <c r="P76" i="42"/>
  <c r="Q76" i="42"/>
  <c r="I80" i="42"/>
  <c r="Q80" i="42"/>
  <c r="I85" i="42"/>
  <c r="Q85" i="42"/>
  <c r="H12" i="41" a="1"/>
  <c r="H15" i="41" s="1"/>
  <c r="O12" i="41" a="1"/>
  <c r="O63" i="41" s="1"/>
  <c r="U12" i="41" a="1"/>
  <c r="U106" i="41" s="1"/>
  <c r="AM12" i="41"/>
  <c r="AM13" i="41"/>
  <c r="AM14" i="41"/>
  <c r="AM15" i="41"/>
  <c r="AM16" i="41"/>
  <c r="AM17" i="41"/>
  <c r="AM18" i="41"/>
  <c r="AM19" i="41"/>
  <c r="AM20" i="41"/>
  <c r="AM21" i="41"/>
  <c r="R22" i="41"/>
  <c r="AM22" i="41"/>
  <c r="R23" i="41"/>
  <c r="W23" i="41" s="1"/>
  <c r="AM23" i="41"/>
  <c r="R24" i="41"/>
  <c r="AE24" i="41" s="1"/>
  <c r="AM24" i="41"/>
  <c r="R25" i="41"/>
  <c r="AE25" i="41" s="1"/>
  <c r="AM25" i="41"/>
  <c r="R26" i="41"/>
  <c r="AE26" i="41" s="1"/>
  <c r="AM26" i="41"/>
  <c r="R27" i="41"/>
  <c r="AM27" i="41"/>
  <c r="R28" i="41"/>
  <c r="W28" i="41" s="1"/>
  <c r="AM28" i="41"/>
  <c r="R29" i="41"/>
  <c r="AM29" i="41"/>
  <c r="R30" i="41"/>
  <c r="W30" i="41" s="1"/>
  <c r="AM30" i="41"/>
  <c r="R31" i="41"/>
  <c r="W31" i="41"/>
  <c r="AM31" i="41"/>
  <c r="R32" i="41"/>
  <c r="W32" i="41" s="1"/>
  <c r="AM32" i="41"/>
  <c r="R33" i="41"/>
  <c r="W33" i="41" s="1"/>
  <c r="AM33" i="41"/>
  <c r="R34" i="41"/>
  <c r="AE34" i="41" s="1"/>
  <c r="AM34" i="41"/>
  <c r="R35" i="41"/>
  <c r="W35" i="41" s="1"/>
  <c r="AM35" i="41"/>
  <c r="R36" i="41"/>
  <c r="AM36" i="41"/>
  <c r="R37" i="41"/>
  <c r="W37" i="41"/>
  <c r="AM37" i="41"/>
  <c r="R38" i="41"/>
  <c r="AE38" i="41" s="1"/>
  <c r="AM38" i="41"/>
  <c r="R39" i="41"/>
  <c r="AE39" i="41" s="1"/>
  <c r="AM39" i="41"/>
  <c r="R40" i="41"/>
  <c r="W40" i="41"/>
  <c r="AM40" i="41"/>
  <c r="R41" i="41"/>
  <c r="W41" i="41" s="1"/>
  <c r="AM41" i="41"/>
  <c r="R42" i="41"/>
  <c r="AM42" i="41"/>
  <c r="R43" i="41"/>
  <c r="AM43" i="41"/>
  <c r="R44" i="41"/>
  <c r="W44" i="41" s="1"/>
  <c r="AM44" i="41"/>
  <c r="R45" i="41"/>
  <c r="W45" i="41" s="1"/>
  <c r="AM45" i="41"/>
  <c r="R46" i="41"/>
  <c r="AE46" i="41" s="1"/>
  <c r="AM46" i="41"/>
  <c r="R47" i="41"/>
  <c r="W47" i="41" s="1"/>
  <c r="AM47" i="41"/>
  <c r="R48" i="41"/>
  <c r="AE48" i="41" s="1"/>
  <c r="AM48" i="41"/>
  <c r="R49" i="41"/>
  <c r="W49" i="41" s="1"/>
  <c r="AM49" i="41"/>
  <c r="R50" i="41"/>
  <c r="W50" i="41" s="1"/>
  <c r="AM50" i="41"/>
  <c r="R51" i="41"/>
  <c r="AM51" i="41"/>
  <c r="R52" i="41"/>
  <c r="W52" i="41" s="1"/>
  <c r="AM52" i="41"/>
  <c r="R53" i="41"/>
  <c r="AE53" i="41"/>
  <c r="AM53" i="41"/>
  <c r="R54" i="41"/>
  <c r="W54" i="41" s="1"/>
  <c r="AM54" i="41"/>
  <c r="R55" i="41"/>
  <c r="AE55" i="41" s="1"/>
  <c r="AM55" i="41"/>
  <c r="R56" i="41"/>
  <c r="AE56" i="41" s="1"/>
  <c r="AM56" i="41"/>
  <c r="R57" i="41"/>
  <c r="W57" i="41" s="1"/>
  <c r="AM57" i="41"/>
  <c r="R58" i="41"/>
  <c r="AE58" i="41" s="1"/>
  <c r="AM58" i="41"/>
  <c r="R59" i="41"/>
  <c r="W59" i="41" s="1"/>
  <c r="AM59" i="41"/>
  <c r="R60" i="41"/>
  <c r="AE60" i="41" s="1"/>
  <c r="AM60" i="41"/>
  <c r="R61" i="41"/>
  <c r="W61" i="41" s="1"/>
  <c r="AM61" i="41"/>
  <c r="R62" i="41"/>
  <c r="W62" i="41" s="1"/>
  <c r="AM62" i="41"/>
  <c r="R63" i="41"/>
  <c r="AM63" i="41"/>
  <c r="R64" i="41"/>
  <c r="AM64" i="41"/>
  <c r="R65" i="41"/>
  <c r="AE65" i="41" s="1"/>
  <c r="AM65" i="41"/>
  <c r="R66" i="41"/>
  <c r="AM66" i="41"/>
  <c r="R67" i="41"/>
  <c r="W67" i="41" s="1"/>
  <c r="AM67" i="41"/>
  <c r="R68" i="41"/>
  <c r="AM68" i="41"/>
  <c r="R69" i="41"/>
  <c r="AE69" i="41" s="1"/>
  <c r="AM69" i="41"/>
  <c r="R70" i="41"/>
  <c r="AM70" i="41"/>
  <c r="R71" i="41"/>
  <c r="AE71" i="41"/>
  <c r="AM71" i="41"/>
  <c r="R72" i="41"/>
  <c r="AE72" i="41" s="1"/>
  <c r="AM72" i="41"/>
  <c r="R73" i="41"/>
  <c r="W73" i="41" s="1"/>
  <c r="AM73" i="41"/>
  <c r="R74" i="41"/>
  <c r="W74" i="41" s="1"/>
  <c r="AM74" i="41"/>
  <c r="R75" i="41"/>
  <c r="W75" i="41" s="1"/>
  <c r="AM75" i="41"/>
  <c r="R76" i="41"/>
  <c r="AM76" i="41"/>
  <c r="R77" i="41"/>
  <c r="W77" i="41" s="1"/>
  <c r="AM77" i="41"/>
  <c r="R78" i="41"/>
  <c r="AM78" i="41"/>
  <c r="R79" i="41"/>
  <c r="AE79" i="41" s="1"/>
  <c r="AM79" i="41"/>
  <c r="R80" i="41"/>
  <c r="AM80" i="41"/>
  <c r="R81" i="41"/>
  <c r="AE81" i="41" s="1"/>
  <c r="AM81" i="41"/>
  <c r="R82" i="41"/>
  <c r="AM82" i="41"/>
  <c r="R83" i="41"/>
  <c r="W83" i="41" s="1"/>
  <c r="AM83" i="41"/>
  <c r="R84" i="41"/>
  <c r="W84" i="41" s="1"/>
  <c r="AM84" i="41"/>
  <c r="R85" i="41"/>
  <c r="AE85" i="41" s="1"/>
  <c r="AM85" i="41"/>
  <c r="R86" i="41"/>
  <c r="W86" i="41" s="1"/>
  <c r="AM86" i="41"/>
  <c r="R87" i="41"/>
  <c r="AE87" i="41" s="1"/>
  <c r="AM87" i="41"/>
  <c r="R88" i="41"/>
  <c r="W88" i="41" s="1"/>
  <c r="AM88" i="41"/>
  <c r="R89" i="41"/>
  <c r="W89" i="41" s="1"/>
  <c r="AM89" i="41"/>
  <c r="R90" i="41"/>
  <c r="AE90" i="41" s="1"/>
  <c r="AM90" i="41"/>
  <c r="R91" i="41"/>
  <c r="W91" i="41" s="1"/>
  <c r="AM91" i="41"/>
  <c r="R92" i="41"/>
  <c r="W92" i="41" s="1"/>
  <c r="AM92" i="41"/>
  <c r="R93" i="41"/>
  <c r="AE93" i="41" s="1"/>
  <c r="AM93" i="41"/>
  <c r="R94" i="41"/>
  <c r="AE94" i="41" s="1"/>
  <c r="AM94" i="41"/>
  <c r="R95" i="41"/>
  <c r="W95" i="41" s="1"/>
  <c r="AM95" i="41"/>
  <c r="R96" i="41"/>
  <c r="AE96" i="41" s="1"/>
  <c r="AM96" i="41"/>
  <c r="R97" i="41"/>
  <c r="AM97" i="41"/>
  <c r="R98" i="41"/>
  <c r="W98" i="41" s="1"/>
  <c r="AM98" i="41"/>
  <c r="R99" i="41"/>
  <c r="AM99" i="41"/>
  <c r="R100" i="41"/>
  <c r="AM100" i="41"/>
  <c r="R101" i="41"/>
  <c r="W101" i="41" s="1"/>
  <c r="AM101" i="41"/>
  <c r="R102" i="41"/>
  <c r="AE102" i="41" s="1"/>
  <c r="AM102" i="41"/>
  <c r="R103" i="41"/>
  <c r="AM103" i="41"/>
  <c r="R104" i="41"/>
  <c r="W104" i="41" s="1"/>
  <c r="AM104" i="41"/>
  <c r="R105" i="41"/>
  <c r="W105" i="41"/>
  <c r="AM105" i="41"/>
  <c r="R106" i="41"/>
  <c r="AE106" i="41" s="1"/>
  <c r="AM106" i="41"/>
  <c r="R107" i="41"/>
  <c r="W107" i="41" s="1"/>
  <c r="AM107" i="41"/>
  <c r="R108" i="41"/>
  <c r="AE108" i="41" s="1"/>
  <c r="AM108" i="41"/>
  <c r="R109" i="41"/>
  <c r="AE109" i="41" s="1"/>
  <c r="AM109" i="41"/>
  <c r="R110" i="41"/>
  <c r="AE110" i="41" s="1"/>
  <c r="AM110" i="41"/>
  <c r="R111" i="41"/>
  <c r="W111" i="41" s="1"/>
  <c r="AM111" i="41"/>
  <c r="I8" i="40"/>
  <c r="Q8" i="40"/>
  <c r="I10" i="40"/>
  <c r="Q10" i="40"/>
  <c r="I12" i="40"/>
  <c r="Q12" i="40"/>
  <c r="I14" i="40"/>
  <c r="Q14" i="40"/>
  <c r="I16" i="40"/>
  <c r="Q16" i="40"/>
  <c r="I18" i="40"/>
  <c r="Q18" i="40"/>
  <c r="I20" i="40"/>
  <c r="Q20" i="40"/>
  <c r="I22" i="40"/>
  <c r="Q22" i="40"/>
  <c r="I24" i="40"/>
  <c r="Q24" i="40"/>
  <c r="I26" i="40"/>
  <c r="Q26" i="40"/>
  <c r="I28" i="40"/>
  <c r="Q28" i="40"/>
  <c r="I30" i="40"/>
  <c r="Q30" i="40"/>
  <c r="I32" i="40"/>
  <c r="Q32" i="40"/>
  <c r="I34" i="40"/>
  <c r="Q34" i="40"/>
  <c r="I36" i="40"/>
  <c r="Q36" i="40"/>
  <c r="I38" i="40"/>
  <c r="Q38" i="40"/>
  <c r="I43" i="40"/>
  <c r="Q43" i="40"/>
  <c r="I45" i="40"/>
  <c r="Q45" i="40"/>
  <c r="I47" i="40"/>
  <c r="Q47" i="40"/>
  <c r="I49" i="40"/>
  <c r="Q49" i="40"/>
  <c r="I51" i="40"/>
  <c r="Q51" i="40"/>
  <c r="I53" i="40"/>
  <c r="Q53" i="40"/>
  <c r="I55" i="40"/>
  <c r="Q55" i="40"/>
  <c r="I57" i="40"/>
  <c r="Q57" i="40"/>
  <c r="I62" i="40"/>
  <c r="P62" i="40" a="1"/>
  <c r="Q62" i="40"/>
  <c r="P63" i="40"/>
  <c r="Q63" i="40"/>
  <c r="I64" i="40"/>
  <c r="Q64" i="40"/>
  <c r="P65" i="40"/>
  <c r="Q65" i="40"/>
  <c r="I66" i="40"/>
  <c r="Q66" i="40"/>
  <c r="Q67" i="40"/>
  <c r="I68" i="40"/>
  <c r="P68" i="40"/>
  <c r="Q68" i="40"/>
  <c r="Q69" i="40"/>
  <c r="H73" i="40" a="1"/>
  <c r="I73" i="40"/>
  <c r="Q73" i="40"/>
  <c r="I74" i="40"/>
  <c r="I75" i="40"/>
  <c r="Q75" i="40"/>
  <c r="H76" i="40"/>
  <c r="I76" i="40"/>
  <c r="Q76" i="40"/>
  <c r="H80" i="40" a="1"/>
  <c r="I80" i="40"/>
  <c r="P80" i="40" a="1"/>
  <c r="P80" i="40" s="1"/>
  <c r="Q80" i="40"/>
  <c r="I81" i="40"/>
  <c r="P81" i="40"/>
  <c r="Q81" i="40"/>
  <c r="H85" i="40" a="1"/>
  <c r="I85" i="40"/>
  <c r="P85" i="40" a="1"/>
  <c r="Q85" i="40"/>
  <c r="I86" i="40"/>
  <c r="Q86" i="40"/>
  <c r="H12" i="39" a="1"/>
  <c r="H16" i="39" s="1"/>
  <c r="O12" i="39" a="1"/>
  <c r="O24" i="39" s="1"/>
  <c r="U12" i="39" a="1"/>
  <c r="U13" i="39" s="1"/>
  <c r="U16" i="39"/>
  <c r="AM12" i="39"/>
  <c r="AM13" i="39"/>
  <c r="U14" i="39"/>
  <c r="AM14" i="39"/>
  <c r="AM15" i="39"/>
  <c r="R16" i="39"/>
  <c r="AE16" i="39" s="1"/>
  <c r="AM16" i="39"/>
  <c r="R17" i="39"/>
  <c r="AM17" i="39"/>
  <c r="R18" i="39"/>
  <c r="AE18" i="39" s="1"/>
  <c r="AM18" i="39"/>
  <c r="R19" i="39"/>
  <c r="AE19" i="39"/>
  <c r="AM19" i="39"/>
  <c r="R20" i="39"/>
  <c r="W20" i="39"/>
  <c r="AM20" i="39"/>
  <c r="R21" i="39"/>
  <c r="AE21" i="39" s="1"/>
  <c r="AM21" i="39"/>
  <c r="R22" i="39"/>
  <c r="AE22" i="39"/>
  <c r="AM22" i="39"/>
  <c r="R23" i="39"/>
  <c r="AE23" i="39"/>
  <c r="AM23" i="39"/>
  <c r="R24" i="39"/>
  <c r="W24" i="39" s="1"/>
  <c r="U24" i="39"/>
  <c r="AM24" i="39"/>
  <c r="R25" i="39"/>
  <c r="AE25" i="39" s="1"/>
  <c r="AM25" i="39"/>
  <c r="R26" i="39"/>
  <c r="AM26" i="39"/>
  <c r="R27" i="39"/>
  <c r="AE27" i="39"/>
  <c r="AM27" i="39"/>
  <c r="R28" i="39"/>
  <c r="W28" i="39" s="1"/>
  <c r="AM28" i="39"/>
  <c r="R29" i="39"/>
  <c r="W29" i="39"/>
  <c r="AM29" i="39"/>
  <c r="R30" i="39"/>
  <c r="AE30" i="39" s="1"/>
  <c r="AM30" i="39"/>
  <c r="R31" i="39"/>
  <c r="AM31" i="39"/>
  <c r="R32" i="39"/>
  <c r="AE32" i="39"/>
  <c r="AM32" i="39"/>
  <c r="R33" i="39"/>
  <c r="W33" i="39" s="1"/>
  <c r="AM33" i="39"/>
  <c r="R34" i="39"/>
  <c r="AM34" i="39"/>
  <c r="R35" i="39"/>
  <c r="AE35" i="39"/>
  <c r="AM35" i="39"/>
  <c r="R36" i="39"/>
  <c r="W36" i="39" s="1"/>
  <c r="U36" i="39"/>
  <c r="AM36" i="39"/>
  <c r="R37" i="39"/>
  <c r="W37" i="39" s="1"/>
  <c r="AM37" i="39"/>
  <c r="R38" i="39"/>
  <c r="AE38" i="39" s="1"/>
  <c r="AM38" i="39"/>
  <c r="R39" i="39"/>
  <c r="AM39" i="39"/>
  <c r="R40" i="39"/>
  <c r="W40" i="39"/>
  <c r="U40" i="39"/>
  <c r="AM40" i="39"/>
  <c r="R41" i="39"/>
  <c r="W41" i="39"/>
  <c r="AM41" i="39"/>
  <c r="R42" i="39"/>
  <c r="AM42" i="39"/>
  <c r="R43" i="39"/>
  <c r="AE43" i="39"/>
  <c r="AM43" i="39"/>
  <c r="R44" i="39"/>
  <c r="AM44" i="39"/>
  <c r="R45" i="39"/>
  <c r="W45" i="39" s="1"/>
  <c r="U45" i="39"/>
  <c r="AM45" i="39"/>
  <c r="R46" i="39"/>
  <c r="U46" i="39"/>
  <c r="AM46" i="39"/>
  <c r="R47" i="39"/>
  <c r="AM47" i="39"/>
  <c r="R48" i="39"/>
  <c r="AM48" i="39"/>
  <c r="R49" i="39"/>
  <c r="W49" i="39" s="1"/>
  <c r="AM49" i="39"/>
  <c r="R50" i="39"/>
  <c r="AM50" i="39"/>
  <c r="R51" i="39"/>
  <c r="AE51" i="39"/>
  <c r="AM51" i="39"/>
  <c r="R52" i="39"/>
  <c r="U52" i="39"/>
  <c r="AM52" i="39"/>
  <c r="R53" i="39"/>
  <c r="AM53" i="39"/>
  <c r="R54" i="39"/>
  <c r="AE54" i="39"/>
  <c r="AM54" i="39"/>
  <c r="R55" i="39"/>
  <c r="AE55" i="39"/>
  <c r="AM55" i="39"/>
  <c r="R56" i="39"/>
  <c r="W56" i="39"/>
  <c r="U56" i="39"/>
  <c r="AM56" i="39"/>
  <c r="R57" i="39"/>
  <c r="W57" i="39"/>
  <c r="AM57" i="39"/>
  <c r="R58" i="39"/>
  <c r="AM58" i="39"/>
  <c r="R59" i="39"/>
  <c r="AE59" i="39"/>
  <c r="AM59" i="39"/>
  <c r="R60" i="39"/>
  <c r="W60" i="39"/>
  <c r="AM60" i="39"/>
  <c r="R61" i="39"/>
  <c r="U61" i="39"/>
  <c r="AM61" i="39"/>
  <c r="R62" i="39"/>
  <c r="AE62" i="39" s="1"/>
  <c r="U62" i="39"/>
  <c r="AM62" i="39"/>
  <c r="R63" i="39"/>
  <c r="AM63" i="39"/>
  <c r="R64" i="39"/>
  <c r="AE64" i="39"/>
  <c r="AM64" i="39"/>
  <c r="R65" i="39"/>
  <c r="AE65" i="39"/>
  <c r="AM65" i="39"/>
  <c r="R66" i="39"/>
  <c r="AM66" i="39"/>
  <c r="R67" i="39"/>
  <c r="AE67" i="39" s="1"/>
  <c r="AM67" i="39"/>
  <c r="R68" i="39"/>
  <c r="W68" i="39"/>
  <c r="U68" i="39"/>
  <c r="AM68" i="39"/>
  <c r="R69" i="39"/>
  <c r="W69" i="39"/>
  <c r="AM69" i="39"/>
  <c r="R70" i="39"/>
  <c r="AE70" i="39"/>
  <c r="AM70" i="39"/>
  <c r="R71" i="39"/>
  <c r="AE71" i="39" s="1"/>
  <c r="AM71" i="39"/>
  <c r="R72" i="39"/>
  <c r="W72" i="39"/>
  <c r="AM72" i="39"/>
  <c r="R73" i="39"/>
  <c r="AE73" i="39"/>
  <c r="AM73" i="39"/>
  <c r="R74" i="39"/>
  <c r="AM74" i="39"/>
  <c r="R75" i="39"/>
  <c r="AE75" i="39" s="1"/>
  <c r="AM75" i="39"/>
  <c r="R76" i="39"/>
  <c r="AE76" i="39" s="1"/>
  <c r="AM76" i="39"/>
  <c r="R77" i="39"/>
  <c r="AE77" i="39"/>
  <c r="U77" i="39"/>
  <c r="AM77" i="39"/>
  <c r="R78" i="39"/>
  <c r="W78" i="39"/>
  <c r="U78" i="39"/>
  <c r="AM78" i="39"/>
  <c r="R79" i="39"/>
  <c r="AM79" i="39"/>
  <c r="R80" i="39"/>
  <c r="AE80" i="39" s="1"/>
  <c r="AM80" i="39"/>
  <c r="R81" i="39"/>
  <c r="AM81" i="39"/>
  <c r="R82" i="39"/>
  <c r="AM82" i="39"/>
  <c r="R83" i="39"/>
  <c r="AE83" i="39" s="1"/>
  <c r="AM83" i="39"/>
  <c r="R84" i="39"/>
  <c r="W84" i="39"/>
  <c r="U84" i="39"/>
  <c r="AM84" i="39"/>
  <c r="R85" i="39"/>
  <c r="AE85" i="39"/>
  <c r="AM85" i="39"/>
  <c r="R86" i="39"/>
  <c r="AM86" i="39"/>
  <c r="R87" i="39"/>
  <c r="AE87" i="39" s="1"/>
  <c r="AM87" i="39"/>
  <c r="R88" i="39"/>
  <c r="W88" i="39"/>
  <c r="U88" i="39"/>
  <c r="AM88" i="39"/>
  <c r="R89" i="39"/>
  <c r="AE89" i="39"/>
  <c r="AM89" i="39"/>
  <c r="R90" i="39"/>
  <c r="AM90" i="39"/>
  <c r="R91" i="39"/>
  <c r="AE91" i="39" s="1"/>
  <c r="AM91" i="39"/>
  <c r="R92" i="39"/>
  <c r="AM92" i="39"/>
  <c r="R93" i="39"/>
  <c r="AE93" i="39" s="1"/>
  <c r="U93" i="39"/>
  <c r="AM93" i="39"/>
  <c r="R94" i="39"/>
  <c r="AM94" i="39"/>
  <c r="R95" i="39"/>
  <c r="AM95" i="39"/>
  <c r="R96" i="39"/>
  <c r="AM96" i="39"/>
  <c r="R97" i="39"/>
  <c r="AM97" i="39"/>
  <c r="R98" i="39"/>
  <c r="AM98" i="39"/>
  <c r="R99" i="39"/>
  <c r="AE99" i="39"/>
  <c r="AM99" i="39"/>
  <c r="R100" i="39"/>
  <c r="AM100" i="39"/>
  <c r="R101" i="39"/>
  <c r="AM101" i="39"/>
  <c r="R102" i="39"/>
  <c r="AE102" i="39"/>
  <c r="AM102" i="39"/>
  <c r="R103" i="39"/>
  <c r="AE103" i="39" s="1"/>
  <c r="AM103" i="39"/>
  <c r="R104" i="39"/>
  <c r="W104" i="39"/>
  <c r="AM104" i="39"/>
  <c r="R105" i="39"/>
  <c r="AE105" i="39" s="1"/>
  <c r="AM105" i="39"/>
  <c r="R106" i="39"/>
  <c r="AM106" i="39"/>
  <c r="R107" i="39"/>
  <c r="AE107" i="39"/>
  <c r="AM107" i="39"/>
  <c r="R108" i="39"/>
  <c r="W108" i="39" s="1"/>
  <c r="AM108" i="39"/>
  <c r="R109" i="39"/>
  <c r="W109" i="39" s="1"/>
  <c r="AM109" i="39"/>
  <c r="R110" i="39"/>
  <c r="AE110" i="39"/>
  <c r="AM110" i="39"/>
  <c r="R111" i="39"/>
  <c r="AM111" i="39"/>
  <c r="I8" i="38"/>
  <c r="Q8" i="38"/>
  <c r="I10" i="38"/>
  <c r="Q10" i="38"/>
  <c r="I12" i="38"/>
  <c r="Q12" i="38"/>
  <c r="I14" i="38"/>
  <c r="Q14" i="38"/>
  <c r="I16" i="38"/>
  <c r="Q16" i="38"/>
  <c r="I18" i="38"/>
  <c r="Q18" i="38"/>
  <c r="I20" i="38"/>
  <c r="Q20" i="38"/>
  <c r="I22" i="38"/>
  <c r="Q22" i="38"/>
  <c r="I24" i="38"/>
  <c r="Q24" i="38"/>
  <c r="I26" i="38"/>
  <c r="Q26" i="38"/>
  <c r="I27" i="38"/>
  <c r="I28" i="38"/>
  <c r="Q28" i="38"/>
  <c r="I30" i="38"/>
  <c r="Q30" i="38"/>
  <c r="I32" i="38"/>
  <c r="Q32" i="38"/>
  <c r="I34" i="38"/>
  <c r="Q34" i="38"/>
  <c r="I36" i="38"/>
  <c r="Q36" i="38"/>
  <c r="I38" i="38"/>
  <c r="Q38" i="38"/>
  <c r="I43" i="38"/>
  <c r="Q43" i="38"/>
  <c r="I45" i="38"/>
  <c r="Q45" i="38"/>
  <c r="I47" i="38"/>
  <c r="Q47" i="38"/>
  <c r="I49" i="38"/>
  <c r="Q49" i="38"/>
  <c r="I51" i="38"/>
  <c r="Q51" i="38"/>
  <c r="Q52" i="38"/>
  <c r="I53" i="38"/>
  <c r="Q53" i="38"/>
  <c r="I55" i="38"/>
  <c r="Q55" i="38"/>
  <c r="I57" i="38"/>
  <c r="Q57" i="38"/>
  <c r="I62" i="38"/>
  <c r="Q62" i="38"/>
  <c r="I64" i="38"/>
  <c r="Q64" i="38"/>
  <c r="I66" i="38"/>
  <c r="Q66" i="38"/>
  <c r="I68" i="38"/>
  <c r="Q68" i="38"/>
  <c r="I73" i="38"/>
  <c r="P73" i="38" a="1"/>
  <c r="Q73" i="38"/>
  <c r="Q74" i="38"/>
  <c r="I75" i="38"/>
  <c r="Q75" i="38"/>
  <c r="Q76" i="38"/>
  <c r="I80" i="38"/>
  <c r="Q80" i="38"/>
  <c r="H85" i="38" a="1"/>
  <c r="H85" i="38"/>
  <c r="I85" i="38"/>
  <c r="Q85" i="38"/>
  <c r="H86" i="38"/>
  <c r="I86" i="38"/>
  <c r="H12" i="37" a="1"/>
  <c r="H37" i="37" s="1"/>
  <c r="O12" i="37" a="1"/>
  <c r="O22" i="37" s="1"/>
  <c r="R12" i="37"/>
  <c r="U12" i="37" a="1"/>
  <c r="AM12" i="37"/>
  <c r="R13" i="37"/>
  <c r="AM13" i="37"/>
  <c r="O14" i="37"/>
  <c r="R14" i="37"/>
  <c r="AM14" i="37"/>
  <c r="R15" i="37"/>
  <c r="AE15" i="37"/>
  <c r="AM15" i="37"/>
  <c r="O16" i="37"/>
  <c r="R16" i="37"/>
  <c r="W16" i="37"/>
  <c r="U16" i="37"/>
  <c r="AE16" i="37"/>
  <c r="AM16" i="37"/>
  <c r="R17" i="37"/>
  <c r="AM17" i="37"/>
  <c r="O18" i="37"/>
  <c r="R18" i="37"/>
  <c r="W18" i="37"/>
  <c r="U18" i="37"/>
  <c r="AE18" i="37"/>
  <c r="AM18" i="37"/>
  <c r="R19" i="37"/>
  <c r="AM19" i="37"/>
  <c r="O20" i="37"/>
  <c r="R20" i="37"/>
  <c r="AM20" i="37"/>
  <c r="R21" i="37"/>
  <c r="W21" i="37"/>
  <c r="AE21" i="37"/>
  <c r="AM21" i="37"/>
  <c r="R22" i="37"/>
  <c r="AE22" i="37" s="1"/>
  <c r="W22" i="37"/>
  <c r="U22" i="37"/>
  <c r="AM22" i="37"/>
  <c r="R23" i="37"/>
  <c r="AE23" i="37" s="1"/>
  <c r="AM23" i="37"/>
  <c r="R24" i="37"/>
  <c r="AE24" i="37" s="1"/>
  <c r="W24" i="37"/>
  <c r="U24" i="37"/>
  <c r="AM24" i="37"/>
  <c r="R25" i="37"/>
  <c r="W25" i="37" s="1"/>
  <c r="AM25" i="37"/>
  <c r="R26" i="37"/>
  <c r="AE26" i="37" s="1"/>
  <c r="W26" i="37"/>
  <c r="U26" i="37"/>
  <c r="AM26" i="37"/>
  <c r="H27" i="37"/>
  <c r="R27" i="37"/>
  <c r="AM27" i="37"/>
  <c r="O28" i="37"/>
  <c r="R28" i="37"/>
  <c r="W28" i="37"/>
  <c r="U28" i="37"/>
  <c r="AE28" i="37"/>
  <c r="AM28" i="37"/>
  <c r="R29" i="37"/>
  <c r="W29" i="37"/>
  <c r="AE29" i="37"/>
  <c r="AM29" i="37"/>
  <c r="O30" i="37"/>
  <c r="R30" i="37"/>
  <c r="AE30" i="37" s="1"/>
  <c r="AM30" i="37"/>
  <c r="R31" i="37"/>
  <c r="AM31" i="37"/>
  <c r="O32" i="37"/>
  <c r="R32" i="37"/>
  <c r="W32" i="37"/>
  <c r="U32" i="37"/>
  <c r="AE32" i="37"/>
  <c r="AM32" i="37"/>
  <c r="R33" i="37"/>
  <c r="AM33" i="37"/>
  <c r="O34" i="37"/>
  <c r="R34" i="37"/>
  <c r="W34" i="37"/>
  <c r="U34" i="37"/>
  <c r="AE34" i="37"/>
  <c r="AM34" i="37"/>
  <c r="R35" i="37"/>
  <c r="W35" i="37"/>
  <c r="AE35" i="37"/>
  <c r="AM35" i="37"/>
  <c r="O36" i="37"/>
  <c r="R36" i="37"/>
  <c r="AE36" i="37" s="1"/>
  <c r="AM36" i="37"/>
  <c r="R37" i="37"/>
  <c r="W37" i="37"/>
  <c r="AE37" i="37"/>
  <c r="AM37" i="37"/>
  <c r="R38" i="37"/>
  <c r="AE38" i="37" s="1"/>
  <c r="W38" i="37"/>
  <c r="U38" i="37"/>
  <c r="AM38" i="37"/>
  <c r="R39" i="37"/>
  <c r="W39" i="37" s="1"/>
  <c r="AM39" i="37"/>
  <c r="O40" i="37"/>
  <c r="R40" i="37"/>
  <c r="W40" i="37" s="1"/>
  <c r="AM40" i="37"/>
  <c r="R41" i="37"/>
  <c r="AM41" i="37"/>
  <c r="O42" i="37"/>
  <c r="R42" i="37"/>
  <c r="AM42" i="37"/>
  <c r="R43" i="37"/>
  <c r="W43" i="37"/>
  <c r="AE43" i="37"/>
  <c r="AM43" i="37"/>
  <c r="R44" i="37"/>
  <c r="AE44" i="37" s="1"/>
  <c r="W44" i="37"/>
  <c r="U44" i="37"/>
  <c r="AM44" i="37"/>
  <c r="R45" i="37"/>
  <c r="AE45" i="37" s="1"/>
  <c r="W45" i="37"/>
  <c r="AM45" i="37"/>
  <c r="O46" i="37"/>
  <c r="R46" i="37"/>
  <c r="W46" i="37" s="1"/>
  <c r="AE46" i="37"/>
  <c r="AM46" i="37"/>
  <c r="R47" i="37"/>
  <c r="AE47" i="37"/>
  <c r="W47" i="37"/>
  <c r="AM47" i="37"/>
  <c r="R48" i="37"/>
  <c r="AE48" i="37" s="1"/>
  <c r="W48" i="37"/>
  <c r="U48" i="37"/>
  <c r="AM48" i="37"/>
  <c r="R49" i="37"/>
  <c r="AM49" i="37"/>
  <c r="R50" i="37"/>
  <c r="AE50" i="37" s="1"/>
  <c r="W50" i="37"/>
  <c r="U50" i="37"/>
  <c r="AM50" i="37"/>
  <c r="R51" i="37"/>
  <c r="AM51" i="37"/>
  <c r="O52" i="37"/>
  <c r="R52" i="37"/>
  <c r="W52" i="37"/>
  <c r="U52" i="37"/>
  <c r="AE52" i="37"/>
  <c r="AM52" i="37"/>
  <c r="R53" i="37"/>
  <c r="W53" i="37"/>
  <c r="AE53" i="37"/>
  <c r="AM53" i="37"/>
  <c r="O54" i="37"/>
  <c r="R54" i="37"/>
  <c r="AE54" i="37" s="1"/>
  <c r="AM54" i="37"/>
  <c r="R55" i="37"/>
  <c r="AM55" i="37"/>
  <c r="O56" i="37"/>
  <c r="R56" i="37"/>
  <c r="AM56" i="37"/>
  <c r="R57" i="37"/>
  <c r="AM57" i="37"/>
  <c r="O58" i="37"/>
  <c r="R58" i="37"/>
  <c r="AE58" i="37" s="1"/>
  <c r="AM58" i="37"/>
  <c r="H59" i="37"/>
  <c r="R59" i="37"/>
  <c r="W59" i="37"/>
  <c r="AE59" i="37"/>
  <c r="AM59" i="37"/>
  <c r="R60" i="37"/>
  <c r="U60" i="37"/>
  <c r="AM60" i="37"/>
  <c r="R61" i="37"/>
  <c r="AM61" i="37"/>
  <c r="R62" i="37"/>
  <c r="U62" i="37"/>
  <c r="AM62" i="37"/>
  <c r="O63" i="37"/>
  <c r="R63" i="37"/>
  <c r="AM63" i="37"/>
  <c r="R64" i="37"/>
  <c r="U64" i="37"/>
  <c r="AM64" i="37"/>
  <c r="R65" i="37"/>
  <c r="AM65" i="37"/>
  <c r="R66" i="37"/>
  <c r="U66" i="37"/>
  <c r="AM66" i="37"/>
  <c r="R67" i="37"/>
  <c r="AM67" i="37"/>
  <c r="O68" i="37"/>
  <c r="R68" i="37"/>
  <c r="AM68" i="37"/>
  <c r="O69" i="37"/>
  <c r="R69" i="37"/>
  <c r="AM69" i="37"/>
  <c r="O70" i="37"/>
  <c r="R70" i="37"/>
  <c r="AM70" i="37"/>
  <c r="O71" i="37"/>
  <c r="R71" i="37"/>
  <c r="AE71" i="37" s="1"/>
  <c r="AM71" i="37"/>
  <c r="O72" i="37"/>
  <c r="R72" i="37"/>
  <c r="AE72" i="37" s="1"/>
  <c r="U72" i="37"/>
  <c r="AM72" i="37"/>
  <c r="O73" i="37"/>
  <c r="R73" i="37"/>
  <c r="AM73" i="37"/>
  <c r="R74" i="37"/>
  <c r="U74" i="37"/>
  <c r="AM74" i="37"/>
  <c r="O75" i="37"/>
  <c r="R75" i="37"/>
  <c r="AM75" i="37"/>
  <c r="R76" i="37"/>
  <c r="U76" i="37"/>
  <c r="AM76" i="37"/>
  <c r="R77" i="37"/>
  <c r="AM77" i="37"/>
  <c r="R78" i="37"/>
  <c r="U78" i="37"/>
  <c r="AM78" i="37"/>
  <c r="O79" i="37"/>
  <c r="R79" i="37"/>
  <c r="AM79" i="37"/>
  <c r="R80" i="37"/>
  <c r="U80" i="37"/>
  <c r="AM80" i="37"/>
  <c r="R81" i="37"/>
  <c r="AM81" i="37"/>
  <c r="R82" i="37"/>
  <c r="U82" i="37"/>
  <c r="AM82" i="37"/>
  <c r="R83" i="37"/>
  <c r="AM83" i="37"/>
  <c r="O84" i="37"/>
  <c r="R84" i="37"/>
  <c r="AM84" i="37"/>
  <c r="O85" i="37"/>
  <c r="R85" i="37"/>
  <c r="AM85" i="37"/>
  <c r="O86" i="37"/>
  <c r="R86" i="37"/>
  <c r="AM86" i="37"/>
  <c r="O87" i="37"/>
  <c r="R87" i="37"/>
  <c r="AE87" i="37" s="1"/>
  <c r="AM87" i="37"/>
  <c r="O88" i="37"/>
  <c r="R88" i="37"/>
  <c r="U88" i="37"/>
  <c r="AM88" i="37"/>
  <c r="O89" i="37"/>
  <c r="R89" i="37"/>
  <c r="AE89" i="37" s="1"/>
  <c r="AM89" i="37"/>
  <c r="R90" i="37"/>
  <c r="U90" i="37"/>
  <c r="AM90" i="37"/>
  <c r="O91" i="37"/>
  <c r="R91" i="37"/>
  <c r="AM91" i="37"/>
  <c r="R92" i="37"/>
  <c r="U92" i="37"/>
  <c r="AM92" i="37"/>
  <c r="R93" i="37"/>
  <c r="AM93" i="37"/>
  <c r="R94" i="37"/>
  <c r="U94" i="37"/>
  <c r="AM94" i="37"/>
  <c r="O95" i="37"/>
  <c r="R95" i="37"/>
  <c r="AM95" i="37"/>
  <c r="R96" i="37"/>
  <c r="U96" i="37"/>
  <c r="AM96" i="37"/>
  <c r="R97" i="37"/>
  <c r="AM97" i="37"/>
  <c r="R98" i="37"/>
  <c r="U98" i="37"/>
  <c r="AM98" i="37"/>
  <c r="R99" i="37"/>
  <c r="AM99" i="37"/>
  <c r="O100" i="37"/>
  <c r="R100" i="37"/>
  <c r="AM100" i="37"/>
  <c r="O101" i="37"/>
  <c r="R101" i="37"/>
  <c r="AM101" i="37"/>
  <c r="O102" i="37"/>
  <c r="R102" i="37"/>
  <c r="AM102" i="37"/>
  <c r="O103" i="37"/>
  <c r="R103" i="37"/>
  <c r="W103" i="37" s="1"/>
  <c r="AE103" i="37"/>
  <c r="AM103" i="37"/>
  <c r="R104" i="37"/>
  <c r="U104" i="37"/>
  <c r="AM104" i="37"/>
  <c r="R105" i="37"/>
  <c r="AE105" i="37" s="1"/>
  <c r="U105" i="37"/>
  <c r="W105" i="37"/>
  <c r="AM105" i="37"/>
  <c r="O106" i="37"/>
  <c r="R106" i="37"/>
  <c r="W106" i="37" s="1"/>
  <c r="AM106" i="37"/>
  <c r="R107" i="37"/>
  <c r="AE107" i="37" s="1"/>
  <c r="U107" i="37"/>
  <c r="W107" i="37"/>
  <c r="AM107" i="37"/>
  <c r="O108" i="37"/>
  <c r="R108" i="37"/>
  <c r="W108" i="37" s="1"/>
  <c r="AM108" i="37"/>
  <c r="O109" i="37"/>
  <c r="R109" i="37"/>
  <c r="W109" i="37"/>
  <c r="U109" i="37"/>
  <c r="AE109" i="37"/>
  <c r="AM109" i="37"/>
  <c r="O110" i="37"/>
  <c r="R110" i="37"/>
  <c r="AE110" i="37" s="1"/>
  <c r="U110" i="37"/>
  <c r="AM110" i="37"/>
  <c r="O111" i="37"/>
  <c r="R111" i="37"/>
  <c r="AE111" i="37" s="1"/>
  <c r="W111" i="37"/>
  <c r="U111" i="37"/>
  <c r="AM111" i="37"/>
  <c r="H12" i="27" a="1"/>
  <c r="H18" i="27"/>
  <c r="O12" i="27" a="1"/>
  <c r="O29" i="27" s="1"/>
  <c r="U12" i="27" a="1"/>
  <c r="U17" i="27" s="1"/>
  <c r="AM12" i="27"/>
  <c r="AM13" i="27"/>
  <c r="AM14" i="27"/>
  <c r="AM15" i="27"/>
  <c r="AM16" i="27"/>
  <c r="AM17" i="27"/>
  <c r="AM18" i="27"/>
  <c r="AM19" i="27"/>
  <c r="AM20" i="27"/>
  <c r="AM21" i="27"/>
  <c r="AM22" i="27"/>
  <c r="AM23" i="27"/>
  <c r="AM24" i="27"/>
  <c r="AM25" i="27"/>
  <c r="AM26" i="27"/>
  <c r="AM27" i="27"/>
  <c r="R28" i="27"/>
  <c r="AM28" i="27"/>
  <c r="R29" i="27"/>
  <c r="W29" i="27" s="1"/>
  <c r="AM29" i="27"/>
  <c r="R30" i="27"/>
  <c r="AE30" i="27"/>
  <c r="AM30" i="27"/>
  <c r="R31" i="27"/>
  <c r="W31" i="27"/>
  <c r="AM31" i="27"/>
  <c r="R32" i="27"/>
  <c r="W32" i="27"/>
  <c r="AM32" i="27"/>
  <c r="R33" i="27"/>
  <c r="AM33" i="27"/>
  <c r="R34" i="27"/>
  <c r="W34" i="27"/>
  <c r="AM34" i="27"/>
  <c r="R35" i="27"/>
  <c r="AE35" i="27"/>
  <c r="AM35" i="27"/>
  <c r="R36" i="27"/>
  <c r="AM36" i="27"/>
  <c r="R37" i="27"/>
  <c r="W37" i="27"/>
  <c r="AM37" i="27"/>
  <c r="R38" i="27"/>
  <c r="W38" i="27"/>
  <c r="AM38" i="27"/>
  <c r="R39" i="27"/>
  <c r="AM39" i="27"/>
  <c r="R40" i="27"/>
  <c r="AE40" i="27"/>
  <c r="AM40" i="27"/>
  <c r="R41" i="27"/>
  <c r="W41" i="27"/>
  <c r="AM41" i="27"/>
  <c r="R42" i="27"/>
  <c r="AM42" i="27"/>
  <c r="R43" i="27"/>
  <c r="W43" i="27"/>
  <c r="AM43" i="27"/>
  <c r="R44" i="27"/>
  <c r="AE44" i="27"/>
  <c r="AM44" i="27"/>
  <c r="R45" i="27"/>
  <c r="AM45" i="27"/>
  <c r="R46" i="27"/>
  <c r="AE46" i="27" s="1"/>
  <c r="AM46" i="27"/>
  <c r="R47" i="27"/>
  <c r="AE47" i="27"/>
  <c r="AM47" i="27"/>
  <c r="R48" i="27"/>
  <c r="AE48" i="27" s="1"/>
  <c r="AM48" i="27"/>
  <c r="R49" i="27"/>
  <c r="AM49" i="27"/>
  <c r="R50" i="27"/>
  <c r="AE50" i="27" s="1"/>
  <c r="AM50" i="27"/>
  <c r="R51" i="27"/>
  <c r="AM51" i="27"/>
  <c r="R52" i="27"/>
  <c r="W52" i="27"/>
  <c r="AM52" i="27"/>
  <c r="R53" i="27"/>
  <c r="AE53" i="27"/>
  <c r="AM53" i="27"/>
  <c r="R54" i="27"/>
  <c r="AE54" i="27" s="1"/>
  <c r="AM54" i="27"/>
  <c r="R55" i="27"/>
  <c r="W55" i="27"/>
  <c r="AM55" i="27"/>
  <c r="R56" i="27"/>
  <c r="W56" i="27"/>
  <c r="AM56" i="27"/>
  <c r="R57" i="27"/>
  <c r="AM57" i="27"/>
  <c r="R58" i="27"/>
  <c r="AM58" i="27"/>
  <c r="R59" i="27"/>
  <c r="AM59" i="27"/>
  <c r="R60" i="27"/>
  <c r="AE60" i="27"/>
  <c r="AM60" i="27"/>
  <c r="R61" i="27"/>
  <c r="W61" i="27"/>
  <c r="AM61" i="27"/>
  <c r="R62" i="27"/>
  <c r="AE62" i="27" s="1"/>
  <c r="AM62" i="27"/>
  <c r="R63" i="27"/>
  <c r="AM63" i="27"/>
  <c r="R64" i="27"/>
  <c r="AE64" i="27"/>
  <c r="AM64" i="27"/>
  <c r="R65" i="27"/>
  <c r="AM65" i="27"/>
  <c r="R66" i="27"/>
  <c r="AM66" i="27"/>
  <c r="R67" i="27"/>
  <c r="AE67" i="27"/>
  <c r="AM67" i="27"/>
  <c r="R68" i="27"/>
  <c r="AE68" i="27"/>
  <c r="AM68" i="27"/>
  <c r="R69" i="27"/>
  <c r="AE69" i="27" s="1"/>
  <c r="AM69" i="27"/>
  <c r="R70" i="27"/>
  <c r="AE70" i="27"/>
  <c r="AM70" i="27"/>
  <c r="R71" i="27"/>
  <c r="AM71" i="27"/>
  <c r="R72" i="27"/>
  <c r="W72" i="27"/>
  <c r="AM72" i="27"/>
  <c r="R73" i="27"/>
  <c r="AE73" i="27" s="1"/>
  <c r="AM73" i="27"/>
  <c r="R74" i="27"/>
  <c r="AM74" i="27"/>
  <c r="R75" i="27"/>
  <c r="AE75" i="27"/>
  <c r="AM75" i="27"/>
  <c r="R76" i="27"/>
  <c r="AM76" i="27"/>
  <c r="R77" i="27"/>
  <c r="AM77" i="27"/>
  <c r="R78" i="27"/>
  <c r="W78" i="27"/>
  <c r="AM78" i="27"/>
  <c r="R79" i="27"/>
  <c r="AM79" i="27"/>
  <c r="R80" i="27"/>
  <c r="W80" i="27"/>
  <c r="AM80" i="27"/>
  <c r="R81" i="27"/>
  <c r="W81" i="27" s="1"/>
  <c r="AM81" i="27"/>
  <c r="R82" i="27"/>
  <c r="W82" i="27" s="1"/>
  <c r="AM82" i="27"/>
  <c r="R83" i="27"/>
  <c r="AM83" i="27"/>
  <c r="R84" i="27"/>
  <c r="W84" i="27"/>
  <c r="AM84" i="27"/>
  <c r="R85" i="27"/>
  <c r="W85" i="27" s="1"/>
  <c r="AM85" i="27"/>
  <c r="R86" i="27"/>
  <c r="AM86" i="27"/>
  <c r="R87" i="27"/>
  <c r="W87" i="27"/>
  <c r="AM87" i="27"/>
  <c r="R88" i="27"/>
  <c r="AE88" i="27" s="1"/>
  <c r="AM88" i="27"/>
  <c r="R89" i="27"/>
  <c r="AM89" i="27"/>
  <c r="R90" i="27"/>
  <c r="AE90" i="27"/>
  <c r="AM90" i="27"/>
  <c r="R91" i="27"/>
  <c r="AE91" i="27"/>
  <c r="AM91" i="27"/>
  <c r="R92" i="27"/>
  <c r="AM92" i="27"/>
  <c r="R93" i="27"/>
  <c r="AM93" i="27"/>
  <c r="R94" i="27"/>
  <c r="W94" i="27" s="1"/>
  <c r="AM94" i="27"/>
  <c r="R95" i="27"/>
  <c r="AE95" i="27"/>
  <c r="AM95" i="27"/>
  <c r="R96" i="27"/>
  <c r="W96" i="27" s="1"/>
  <c r="AM96" i="27"/>
  <c r="R97" i="27"/>
  <c r="W97" i="27" s="1"/>
  <c r="AM97" i="27"/>
  <c r="R98" i="27"/>
  <c r="AE98" i="27"/>
  <c r="AM98" i="27"/>
  <c r="R99" i="27"/>
  <c r="W99" i="27"/>
  <c r="AM99" i="27"/>
  <c r="R100" i="27"/>
  <c r="AE100" i="27" s="1"/>
  <c r="AM100" i="27"/>
  <c r="R101" i="27"/>
  <c r="AM101" i="27"/>
  <c r="R102" i="27"/>
  <c r="AE102" i="27"/>
  <c r="AM102" i="27"/>
  <c r="R103" i="27"/>
  <c r="AE103" i="27"/>
  <c r="AM103" i="27"/>
  <c r="R104" i="27"/>
  <c r="AE104" i="27" s="1"/>
  <c r="AM104" i="27"/>
  <c r="R105" i="27"/>
  <c r="AE105" i="27"/>
  <c r="AM105" i="27"/>
  <c r="R106" i="27"/>
  <c r="AM106" i="27"/>
  <c r="R107" i="27"/>
  <c r="AE107" i="27" s="1"/>
  <c r="AM107" i="27"/>
  <c r="R108" i="27"/>
  <c r="AM108" i="27"/>
  <c r="R109" i="27"/>
  <c r="AM109" i="27"/>
  <c r="R110" i="27"/>
  <c r="W110" i="27" s="1"/>
  <c r="AM110" i="27"/>
  <c r="R111" i="27"/>
  <c r="AE111" i="27" s="1"/>
  <c r="AM111" i="27"/>
  <c r="G8" i="36" a="1"/>
  <c r="G36" i="36"/>
  <c r="I8" i="36"/>
  <c r="O8" i="36" a="1"/>
  <c r="O12" i="36"/>
  <c r="Q8" i="36"/>
  <c r="J9" i="36"/>
  <c r="R9" i="36"/>
  <c r="I10" i="36"/>
  <c r="Q10" i="36"/>
  <c r="J11" i="36"/>
  <c r="R11" i="36"/>
  <c r="I12" i="36"/>
  <c r="Q12" i="36"/>
  <c r="J13" i="36"/>
  <c r="R13" i="36"/>
  <c r="I14" i="36"/>
  <c r="Q14" i="36"/>
  <c r="J15" i="36"/>
  <c r="R15" i="36"/>
  <c r="I16" i="36"/>
  <c r="Q16" i="36"/>
  <c r="J17" i="36"/>
  <c r="R17" i="36"/>
  <c r="I18" i="36"/>
  <c r="Q18" i="36"/>
  <c r="J19" i="36"/>
  <c r="R19" i="36"/>
  <c r="I20" i="36"/>
  <c r="Q20" i="36"/>
  <c r="J21" i="36"/>
  <c r="R21" i="36"/>
  <c r="I22" i="36"/>
  <c r="Q22" i="36"/>
  <c r="J23" i="36"/>
  <c r="R23" i="36"/>
  <c r="I24" i="36"/>
  <c r="Q24" i="36"/>
  <c r="J25" i="36"/>
  <c r="R25" i="36"/>
  <c r="I26" i="36"/>
  <c r="Q26" i="36"/>
  <c r="J27" i="36"/>
  <c r="R27" i="36"/>
  <c r="I28" i="36"/>
  <c r="Q28" i="36"/>
  <c r="J29" i="36"/>
  <c r="R29" i="36"/>
  <c r="I30" i="36"/>
  <c r="Q30" i="36"/>
  <c r="J31" i="36"/>
  <c r="R31" i="36"/>
  <c r="I32" i="36"/>
  <c r="Q32" i="36"/>
  <c r="J33" i="36"/>
  <c r="R33" i="36"/>
  <c r="I34" i="36"/>
  <c r="Q34" i="36"/>
  <c r="J35" i="36"/>
  <c r="R35" i="36"/>
  <c r="I36" i="36"/>
  <c r="Q36" i="36"/>
  <c r="J37" i="36"/>
  <c r="R37" i="36"/>
  <c r="I38" i="36"/>
  <c r="Q38" i="36"/>
  <c r="J39" i="36"/>
  <c r="R39" i="36"/>
  <c r="G43" i="36" a="1"/>
  <c r="G50" i="36" s="1"/>
  <c r="I43" i="36"/>
  <c r="O43" i="36" a="1"/>
  <c r="O54" i="36"/>
  <c r="Q43" i="36"/>
  <c r="J44" i="36"/>
  <c r="R44" i="36"/>
  <c r="I45" i="36"/>
  <c r="Q45" i="36"/>
  <c r="J46" i="36"/>
  <c r="R46" i="36"/>
  <c r="I47" i="36"/>
  <c r="Q47" i="36"/>
  <c r="J48" i="36"/>
  <c r="R48" i="36"/>
  <c r="I49" i="36"/>
  <c r="Q49" i="36"/>
  <c r="J50" i="36"/>
  <c r="R50" i="36"/>
  <c r="I51" i="36"/>
  <c r="Q51" i="36"/>
  <c r="J52" i="36"/>
  <c r="R52" i="36"/>
  <c r="I53" i="36"/>
  <c r="Q53" i="36"/>
  <c r="J54" i="36"/>
  <c r="R54" i="36"/>
  <c r="I55" i="36"/>
  <c r="Q55" i="36"/>
  <c r="J56" i="36"/>
  <c r="R56" i="36"/>
  <c r="I57" i="36"/>
  <c r="Q57" i="36"/>
  <c r="J58" i="36"/>
  <c r="R58" i="36"/>
  <c r="G62" i="36" a="1"/>
  <c r="G62" i="36" s="1"/>
  <c r="I62" i="36"/>
  <c r="O62" i="36" a="1"/>
  <c r="O66" i="36"/>
  <c r="Q62" i="36"/>
  <c r="J63" i="36"/>
  <c r="R63" i="36"/>
  <c r="I64" i="36"/>
  <c r="Q64" i="36"/>
  <c r="J65" i="36"/>
  <c r="R65" i="36"/>
  <c r="I66" i="36"/>
  <c r="Q66" i="36"/>
  <c r="J67" i="36"/>
  <c r="R67" i="36"/>
  <c r="I68" i="36"/>
  <c r="Q68" i="36"/>
  <c r="J69" i="36"/>
  <c r="R69" i="36"/>
  <c r="G73" i="36" a="1"/>
  <c r="G73" i="36" s="1"/>
  <c r="I73" i="36"/>
  <c r="O73" i="36" a="1"/>
  <c r="Q73" i="36"/>
  <c r="J74" i="36"/>
  <c r="R74" i="36"/>
  <c r="I75" i="36"/>
  <c r="Q75" i="36"/>
  <c r="J76" i="36"/>
  <c r="R76" i="36"/>
  <c r="G80" i="36" a="1"/>
  <c r="G80" i="36"/>
  <c r="I80" i="36"/>
  <c r="O80" i="36" a="1"/>
  <c r="Q80" i="36"/>
  <c r="J81" i="36"/>
  <c r="R81" i="36"/>
  <c r="G85" i="36" a="1"/>
  <c r="I85" i="36"/>
  <c r="O85" i="36" a="1"/>
  <c r="O86" i="36" s="1"/>
  <c r="Q85" i="36"/>
  <c r="J86" i="36"/>
  <c r="R86" i="36"/>
  <c r="U83" i="39"/>
  <c r="U79" i="39"/>
  <c r="U111" i="39"/>
  <c r="U51" i="39"/>
  <c r="U47" i="39"/>
  <c r="U99" i="39"/>
  <c r="U95" i="39"/>
  <c r="U67" i="39"/>
  <c r="U63" i="39"/>
  <c r="U35" i="39"/>
  <c r="U31" i="39"/>
  <c r="U106" i="39"/>
  <c r="U105" i="39"/>
  <c r="U90" i="39"/>
  <c r="U89" i="39"/>
  <c r="U74" i="39"/>
  <c r="U73" i="39"/>
  <c r="U58" i="39"/>
  <c r="U57" i="39"/>
  <c r="U42" i="39"/>
  <c r="U41" i="39"/>
  <c r="U26" i="39"/>
  <c r="U25" i="39"/>
  <c r="U108" i="39"/>
  <c r="U103" i="39"/>
  <c r="U98" i="39"/>
  <c r="U97" i="39"/>
  <c r="U92" i="39"/>
  <c r="U87" i="39"/>
  <c r="U82" i="39"/>
  <c r="U81" i="39"/>
  <c r="U76" i="39"/>
  <c r="U71" i="39"/>
  <c r="U66" i="39"/>
  <c r="U65" i="39"/>
  <c r="U60" i="39"/>
  <c r="U55" i="39"/>
  <c r="U50" i="39"/>
  <c r="U49" i="39"/>
  <c r="U44" i="39"/>
  <c r="U39" i="39"/>
  <c r="U34" i="39"/>
  <c r="U33" i="39"/>
  <c r="U28" i="39"/>
  <c r="U23" i="39"/>
  <c r="U18" i="39"/>
  <c r="U17" i="39"/>
  <c r="U12" i="39"/>
  <c r="U107" i="39"/>
  <c r="U102" i="39"/>
  <c r="U101" i="39"/>
  <c r="U96" i="39"/>
  <c r="U91" i="39"/>
  <c r="U86" i="39"/>
  <c r="U85" i="39"/>
  <c r="U80" i="39"/>
  <c r="U75" i="39"/>
  <c r="U70" i="39"/>
  <c r="U69" i="39"/>
  <c r="U64" i="39"/>
  <c r="U59" i="39"/>
  <c r="U54" i="39"/>
  <c r="U53" i="39"/>
  <c r="U48" i="39"/>
  <c r="U43" i="39"/>
  <c r="U38" i="39"/>
  <c r="U37" i="39"/>
  <c r="U32" i="39"/>
  <c r="U27" i="39"/>
  <c r="U22" i="39"/>
  <c r="U21" i="39"/>
  <c r="W101" i="37"/>
  <c r="AE101" i="37"/>
  <c r="W89" i="37"/>
  <c r="W88" i="37"/>
  <c r="AE88" i="37"/>
  <c r="W33" i="37"/>
  <c r="AE33" i="37"/>
  <c r="W100" i="37"/>
  <c r="AE100" i="37"/>
  <c r="W69" i="37"/>
  <c r="AE69" i="37"/>
  <c r="W68" i="37"/>
  <c r="AE68" i="37"/>
  <c r="W85" i="37"/>
  <c r="AE85" i="37"/>
  <c r="W84" i="37"/>
  <c r="AE84" i="37"/>
  <c r="W73" i="37"/>
  <c r="AE73" i="37"/>
  <c r="W72" i="37"/>
  <c r="W57" i="37"/>
  <c r="AE57" i="37"/>
  <c r="W97" i="37"/>
  <c r="AE97" i="37"/>
  <c r="W96" i="37"/>
  <c r="AE96" i="37"/>
  <c r="H87" i="37"/>
  <c r="W81" i="37"/>
  <c r="AE81" i="37"/>
  <c r="W80" i="37"/>
  <c r="AE80" i="37"/>
  <c r="W65" i="37"/>
  <c r="AE65" i="37"/>
  <c r="W64" i="37"/>
  <c r="AE64" i="37"/>
  <c r="W104" i="37"/>
  <c r="AE104" i="37"/>
  <c r="W93" i="37"/>
  <c r="AE93" i="37"/>
  <c r="W92" i="37"/>
  <c r="AE92" i="37"/>
  <c r="H86" i="37"/>
  <c r="W77" i="37"/>
  <c r="AE77" i="37"/>
  <c r="W76" i="37"/>
  <c r="AE76" i="37"/>
  <c r="W61" i="37"/>
  <c r="AE61" i="37"/>
  <c r="W60" i="37"/>
  <c r="AE60" i="37"/>
  <c r="AE25" i="37"/>
  <c r="W23" i="37"/>
  <c r="W15" i="37"/>
  <c r="H28" i="37"/>
  <c r="H46" i="37"/>
  <c r="H48" i="37"/>
  <c r="H47" i="37"/>
  <c r="H57" i="37"/>
  <c r="H107" i="37"/>
  <c r="H88" i="37"/>
  <c r="H69" i="37"/>
  <c r="H73" i="37"/>
  <c r="W73" i="43"/>
  <c r="AE73" i="43"/>
  <c r="W99" i="37"/>
  <c r="AE99" i="37"/>
  <c r="W91" i="37"/>
  <c r="AE91" i="37"/>
  <c r="W87" i="37"/>
  <c r="W83" i="37"/>
  <c r="AE83" i="37"/>
  <c r="W71" i="37"/>
  <c r="W67" i="37"/>
  <c r="AE67" i="37"/>
  <c r="W49" i="37"/>
  <c r="AE49" i="37"/>
  <c r="W17" i="37"/>
  <c r="AE17" i="37"/>
  <c r="W12" i="37"/>
  <c r="W75" i="43"/>
  <c r="AE75" i="43"/>
  <c r="W110" i="37"/>
  <c r="W98" i="37"/>
  <c r="AE98" i="37"/>
  <c r="W94" i="37"/>
  <c r="AE94" i="37"/>
  <c r="W90" i="37"/>
  <c r="AE90" i="37"/>
  <c r="W82" i="37"/>
  <c r="AE82" i="37"/>
  <c r="W78" i="37"/>
  <c r="AE78" i="37"/>
  <c r="W74" i="37"/>
  <c r="AE74" i="37"/>
  <c r="W66" i="37"/>
  <c r="AE66" i="37"/>
  <c r="W62" i="37"/>
  <c r="AE62" i="37"/>
  <c r="W41" i="37"/>
  <c r="AE41" i="37"/>
  <c r="AE108" i="37"/>
  <c r="O12" i="37"/>
  <c r="O13" i="37"/>
  <c r="O15" i="37"/>
  <c r="O17" i="37"/>
  <c r="O19" i="37"/>
  <c r="O21" i="37"/>
  <c r="O23" i="37"/>
  <c r="O25" i="37"/>
  <c r="O27" i="37"/>
  <c r="O29" i="37"/>
  <c r="O31" i="37"/>
  <c r="O33" i="37"/>
  <c r="O35" i="37"/>
  <c r="O37" i="37"/>
  <c r="O39" i="37"/>
  <c r="O41" i="37"/>
  <c r="O43" i="37"/>
  <c r="O45" i="37"/>
  <c r="O47" i="37"/>
  <c r="O49" i="37"/>
  <c r="O51" i="37"/>
  <c r="O53" i="37"/>
  <c r="O55" i="37"/>
  <c r="O57" i="37"/>
  <c r="O59" i="37"/>
  <c r="W77" i="43"/>
  <c r="AE77" i="43"/>
  <c r="U99" i="37"/>
  <c r="U97" i="37"/>
  <c r="U95" i="37"/>
  <c r="U91" i="37"/>
  <c r="U89" i="37"/>
  <c r="U87" i="37"/>
  <c r="U83" i="37"/>
  <c r="U81" i="37"/>
  <c r="U79" i="37"/>
  <c r="U75" i="37"/>
  <c r="U73" i="37"/>
  <c r="U71" i="37"/>
  <c r="U67" i="37"/>
  <c r="U65" i="37"/>
  <c r="U63" i="37"/>
  <c r="U59" i="37"/>
  <c r="U57" i="37"/>
  <c r="U55" i="37"/>
  <c r="U51" i="37"/>
  <c r="U49" i="37"/>
  <c r="U47" i="37"/>
  <c r="U43" i="37"/>
  <c r="U41" i="37"/>
  <c r="U39" i="37"/>
  <c r="U35" i="37"/>
  <c r="U33" i="37"/>
  <c r="U31" i="37"/>
  <c r="U27" i="37"/>
  <c r="U25" i="37"/>
  <c r="U23" i="37"/>
  <c r="U19" i="37"/>
  <c r="U17" i="37"/>
  <c r="U15" i="37"/>
  <c r="W79" i="43"/>
  <c r="AE79" i="43"/>
  <c r="W71" i="43"/>
  <c r="AE71" i="43"/>
  <c r="H12" i="43"/>
  <c r="H13" i="43"/>
  <c r="H17" i="43"/>
  <c r="H21" i="43"/>
  <c r="H25" i="43"/>
  <c r="H29" i="43"/>
  <c r="H33" i="43"/>
  <c r="H37" i="43"/>
  <c r="H38" i="43"/>
  <c r="H42" i="43"/>
  <c r="H46" i="43"/>
  <c r="H39" i="43"/>
  <c r="H43" i="43"/>
  <c r="H47" i="43"/>
  <c r="H111" i="43"/>
  <c r="H110" i="43"/>
  <c r="H109" i="43"/>
  <c r="H108" i="43"/>
  <c r="H107" i="43"/>
  <c r="H106" i="43"/>
  <c r="H105" i="43"/>
  <c r="H104" i="43"/>
  <c r="H103" i="43"/>
  <c r="H102" i="43"/>
  <c r="H101" i="43"/>
  <c r="H100" i="43"/>
  <c r="H99" i="43"/>
  <c r="H98" i="43"/>
  <c r="H97" i="43"/>
  <c r="H96" i="43"/>
  <c r="H95" i="43"/>
  <c r="H94" i="43"/>
  <c r="H93" i="43"/>
  <c r="H92" i="43"/>
  <c r="H91" i="43"/>
  <c r="H90" i="43"/>
  <c r="H89" i="43"/>
  <c r="H88" i="43"/>
  <c r="H87" i="43"/>
  <c r="H86" i="43"/>
  <c r="H85" i="43"/>
  <c r="H84" i="43"/>
  <c r="H83" i="43"/>
  <c r="H82" i="43"/>
  <c r="H81" i="43"/>
  <c r="H80" i="43"/>
  <c r="W78" i="43"/>
  <c r="AE78" i="43"/>
  <c r="W76" i="43"/>
  <c r="AE76" i="43"/>
  <c r="W74" i="43"/>
  <c r="AE74" i="43"/>
  <c r="W72" i="43"/>
  <c r="AE72" i="43"/>
  <c r="W70" i="43"/>
  <c r="AE70" i="43"/>
  <c r="W68" i="43"/>
  <c r="AE68" i="43"/>
  <c r="H65" i="43"/>
  <c r="H61" i="43"/>
  <c r="H57" i="43"/>
  <c r="H53" i="43"/>
  <c r="H49" i="43"/>
  <c r="H40" i="43"/>
  <c r="H35" i="43"/>
  <c r="H34" i="43"/>
  <c r="H24" i="43"/>
  <c r="H19" i="43"/>
  <c r="H18" i="43"/>
  <c r="AE67" i="43"/>
  <c r="AE66" i="43"/>
  <c r="AE65" i="43"/>
  <c r="AE64" i="43"/>
  <c r="AE63" i="43"/>
  <c r="AE62" i="43"/>
  <c r="AE61" i="43"/>
  <c r="AE60" i="43"/>
  <c r="AE59" i="43"/>
  <c r="AE58" i="43"/>
  <c r="AE57" i="43"/>
  <c r="AE56" i="43"/>
  <c r="AE55" i="43"/>
  <c r="AE54" i="43"/>
  <c r="AE53" i="43"/>
  <c r="AE52" i="43"/>
  <c r="AE51" i="43"/>
  <c r="AE50" i="43"/>
  <c r="AE49" i="43"/>
  <c r="AE48" i="43"/>
  <c r="O12" i="43"/>
  <c r="O20" i="43"/>
  <c r="O36" i="43"/>
  <c r="O8" i="38"/>
  <c r="O12" i="38"/>
  <c r="O20" i="38"/>
  <c r="O24" i="38"/>
  <c r="Q25" i="38" s="1"/>
  <c r="O28" i="38"/>
  <c r="O36" i="38"/>
  <c r="O9" i="38"/>
  <c r="O13" i="38"/>
  <c r="Q13" i="38" s="1"/>
  <c r="O21" i="38"/>
  <c r="O25" i="38"/>
  <c r="O29" i="38"/>
  <c r="O37" i="38"/>
  <c r="O10" i="38"/>
  <c r="O18" i="38"/>
  <c r="O34" i="38"/>
  <c r="O11" i="38"/>
  <c r="O19" i="38"/>
  <c r="O35" i="38"/>
  <c r="W12" i="43"/>
  <c r="O38" i="38"/>
  <c r="O22" i="38"/>
  <c r="G44" i="38"/>
  <c r="G48" i="38"/>
  <c r="G52" i="38"/>
  <c r="G56" i="38"/>
  <c r="G45" i="38"/>
  <c r="G49" i="38"/>
  <c r="G53" i="38"/>
  <c r="G57" i="38"/>
  <c r="G46" i="38"/>
  <c r="G54" i="38"/>
  <c r="G47" i="38"/>
  <c r="G55" i="38"/>
  <c r="I56" i="38"/>
  <c r="G75" i="38"/>
  <c r="G74" i="38"/>
  <c r="G76" i="38"/>
  <c r="G73" i="38"/>
  <c r="I74" i="38" s="1"/>
  <c r="O86" i="38"/>
  <c r="O85" i="38"/>
  <c r="O31" i="38"/>
  <c r="O15" i="38"/>
  <c r="G51" i="38"/>
  <c r="O30" i="38"/>
  <c r="Q31" i="38"/>
  <c r="O14" i="38"/>
  <c r="Q15" i="38" s="1"/>
  <c r="O63" i="38"/>
  <c r="O67" i="38"/>
  <c r="O62" i="38"/>
  <c r="O68" i="38"/>
  <c r="O64" i="38"/>
  <c r="O69" i="38"/>
  <c r="Q69" i="38" s="1"/>
  <c r="G62" i="38"/>
  <c r="G66" i="38"/>
  <c r="I67" i="38"/>
  <c r="G64" i="38"/>
  <c r="I65" i="38" s="1"/>
  <c r="G69" i="38"/>
  <c r="I69" i="38"/>
  <c r="G65" i="38"/>
  <c r="G10" i="40"/>
  <c r="G14" i="40"/>
  <c r="G18" i="40"/>
  <c r="I19" i="40"/>
  <c r="G22" i="40"/>
  <c r="G26" i="40"/>
  <c r="I27" i="40" s="1"/>
  <c r="G30" i="40"/>
  <c r="G34" i="40"/>
  <c r="I35" i="40" s="1"/>
  <c r="G38" i="40"/>
  <c r="O57" i="40"/>
  <c r="O51" i="40"/>
  <c r="O46" i="40"/>
  <c r="G64" i="40"/>
  <c r="I65" i="40" s="1"/>
  <c r="G68" i="40"/>
  <c r="G39" i="42"/>
  <c r="G34" i="42"/>
  <c r="I35" i="42"/>
  <c r="G29" i="42"/>
  <c r="G23" i="42"/>
  <c r="G18" i="42"/>
  <c r="I19" i="42"/>
  <c r="G12" i="42"/>
  <c r="O64" i="42"/>
  <c r="O68" i="42"/>
  <c r="Q69" i="42"/>
  <c r="O63" i="42"/>
  <c r="O69" i="42"/>
  <c r="G36" i="38"/>
  <c r="G32" i="38"/>
  <c r="I33" i="38"/>
  <c r="G28" i="38"/>
  <c r="G24" i="38"/>
  <c r="G20" i="38"/>
  <c r="I21" i="38" s="1"/>
  <c r="G16" i="38"/>
  <c r="I17" i="38"/>
  <c r="G12" i="38"/>
  <c r="O80" i="38"/>
  <c r="G37" i="40"/>
  <c r="G32" i="40"/>
  <c r="G27" i="40"/>
  <c r="G21" i="40"/>
  <c r="G16" i="40"/>
  <c r="I17" i="40"/>
  <c r="G11" i="40"/>
  <c r="G54" i="40"/>
  <c r="G49" i="40"/>
  <c r="O55" i="40"/>
  <c r="O50" i="40"/>
  <c r="Q50" i="40" s="1"/>
  <c r="O45" i="40"/>
  <c r="Q46" i="40" s="1"/>
  <c r="G65" i="40"/>
  <c r="G38" i="42"/>
  <c r="G33" i="42"/>
  <c r="G27" i="42"/>
  <c r="G22" i="42"/>
  <c r="G17" i="42"/>
  <c r="G10" i="42"/>
  <c r="G64" i="42"/>
  <c r="I65" i="42"/>
  <c r="O66" i="42"/>
  <c r="Q67" i="42" s="1"/>
  <c r="O57" i="38"/>
  <c r="Q58" i="38"/>
  <c r="O53" i="38"/>
  <c r="Q54" i="38" s="1"/>
  <c r="O49" i="38"/>
  <c r="G36" i="40"/>
  <c r="I37" i="40"/>
  <c r="G31" i="40"/>
  <c r="I31" i="40" s="1"/>
  <c r="G25" i="40"/>
  <c r="G20" i="40"/>
  <c r="I21" i="40" s="1"/>
  <c r="G15" i="40"/>
  <c r="G9" i="40"/>
  <c r="G43" i="40"/>
  <c r="G47" i="40"/>
  <c r="G51" i="40"/>
  <c r="G55" i="40"/>
  <c r="O54" i="40"/>
  <c r="O49" i="40"/>
  <c r="G69" i="40"/>
  <c r="G63" i="40"/>
  <c r="I63" i="40" s="1"/>
  <c r="G37" i="42"/>
  <c r="G31" i="42"/>
  <c r="G26" i="42"/>
  <c r="I27" i="42" s="1"/>
  <c r="G21" i="42"/>
  <c r="G15" i="42"/>
  <c r="I15" i="42"/>
  <c r="O43" i="42"/>
  <c r="Q44" i="42" s="1"/>
  <c r="O47" i="42"/>
  <c r="Q48" i="42"/>
  <c r="O51" i="42"/>
  <c r="O55" i="42"/>
  <c r="O45" i="42"/>
  <c r="Q46" i="42"/>
  <c r="O50" i="42"/>
  <c r="Q50" i="42" s="1"/>
  <c r="O56" i="42"/>
  <c r="G69" i="42"/>
  <c r="I69" i="42"/>
  <c r="O65" i="42"/>
  <c r="O80" i="42"/>
  <c r="G85" i="44"/>
  <c r="O44" i="40"/>
  <c r="O48" i="40"/>
  <c r="O52" i="40"/>
  <c r="Q52" i="40" s="1"/>
  <c r="O56" i="40"/>
  <c r="Q56" i="40" s="1"/>
  <c r="G9" i="42"/>
  <c r="G13" i="42"/>
  <c r="G11" i="42"/>
  <c r="G16" i="42"/>
  <c r="I17" i="42" s="1"/>
  <c r="G20" i="42"/>
  <c r="I21" i="42"/>
  <c r="G24" i="42"/>
  <c r="I25" i="42" s="1"/>
  <c r="G28" i="42"/>
  <c r="I29" i="42"/>
  <c r="G32" i="42"/>
  <c r="G36" i="42"/>
  <c r="G63" i="42"/>
  <c r="G67" i="42"/>
  <c r="I67" i="42" s="1"/>
  <c r="G65" i="42"/>
  <c r="O62" i="42"/>
  <c r="G44" i="44"/>
  <c r="G48" i="44"/>
  <c r="G56" i="44"/>
  <c r="G49" i="44"/>
  <c r="G53" i="44"/>
  <c r="G46" i="44"/>
  <c r="O10" i="42"/>
  <c r="O14" i="42"/>
  <c r="O18" i="42"/>
  <c r="O22" i="42"/>
  <c r="Q23" i="42" s="1"/>
  <c r="O26" i="42"/>
  <c r="Q27" i="42"/>
  <c r="O30" i="42"/>
  <c r="O34" i="42"/>
  <c r="O38" i="42"/>
  <c r="Q39" i="42"/>
  <c r="O8" i="44"/>
  <c r="O12" i="44"/>
  <c r="O16" i="44"/>
  <c r="O20" i="44"/>
  <c r="Q21" i="44" s="1"/>
  <c r="O24" i="44"/>
  <c r="O28" i="44"/>
  <c r="O32" i="44"/>
  <c r="O36" i="44"/>
  <c r="Q37" i="44" s="1"/>
  <c r="O9" i="44"/>
  <c r="O13" i="44"/>
  <c r="O17" i="44"/>
  <c r="O21" i="44"/>
  <c r="O25" i="44"/>
  <c r="O29" i="44"/>
  <c r="Q29" i="44" s="1"/>
  <c r="O33" i="44"/>
  <c r="O37" i="44"/>
  <c r="O14" i="44"/>
  <c r="O22" i="44"/>
  <c r="O30" i="44"/>
  <c r="O38" i="44"/>
  <c r="Q39" i="44" s="1"/>
  <c r="O62" i="44"/>
  <c r="O66" i="44"/>
  <c r="O63" i="44"/>
  <c r="O67" i="44"/>
  <c r="O68" i="44"/>
  <c r="Q69" i="44" s="1"/>
  <c r="O80" i="44"/>
  <c r="O81" i="44"/>
  <c r="G74" i="44"/>
  <c r="I74" i="44" s="1"/>
  <c r="G75" i="44"/>
  <c r="I76" i="44" s="1"/>
  <c r="O85" i="44"/>
  <c r="O86" i="44"/>
  <c r="Q86" i="44" s="1"/>
  <c r="G66" i="44"/>
  <c r="O57" i="44"/>
  <c r="O53" i="44"/>
  <c r="O49" i="44"/>
  <c r="H73" i="44" a="1"/>
  <c r="P85" i="44" a="1"/>
  <c r="Q13" i="44"/>
  <c r="Q56" i="42"/>
  <c r="I23" i="42"/>
  <c r="Q81" i="38"/>
  <c r="P80" i="38" a="1"/>
  <c r="Q65" i="42"/>
  <c r="I63" i="38"/>
  <c r="H62" i="38" a="1"/>
  <c r="I48" i="38"/>
  <c r="I54" i="38"/>
  <c r="Q9" i="38"/>
  <c r="Q50" i="44"/>
  <c r="I63" i="42"/>
  <c r="H62" i="42" a="1"/>
  <c r="Q81" i="42"/>
  <c r="P80" i="42" a="1"/>
  <c r="I15" i="40"/>
  <c r="I46" i="38"/>
  <c r="Q33" i="44"/>
  <c r="P62" i="42" a="1"/>
  <c r="P62" i="42" s="1"/>
  <c r="Q63" i="42"/>
  <c r="I9" i="42"/>
  <c r="I39" i="42"/>
  <c r="I69" i="40"/>
  <c r="I11" i="40"/>
  <c r="H73" i="38" a="1"/>
  <c r="Q19" i="38"/>
  <c r="Q29" i="38"/>
  <c r="P80" i="44" a="1"/>
  <c r="Q81" i="44"/>
  <c r="Q67" i="44"/>
  <c r="Q25" i="44"/>
  <c r="Q9" i="44"/>
  <c r="Q11" i="42"/>
  <c r="H85" i="44" a="1"/>
  <c r="I86" i="44"/>
  <c r="I13" i="38"/>
  <c r="I13" i="42"/>
  <c r="Q63" i="38"/>
  <c r="P85" i="38" a="1"/>
  <c r="Q86" i="38"/>
  <c r="Q35" i="38"/>
  <c r="Q37" i="38"/>
  <c r="Q21" i="38"/>
  <c r="H86" i="44"/>
  <c r="H85" i="44"/>
  <c r="H63" i="42"/>
  <c r="H64" i="42"/>
  <c r="H65" i="42"/>
  <c r="H68" i="42"/>
  <c r="H69" i="42"/>
  <c r="P80" i="38"/>
  <c r="P81" i="38"/>
  <c r="P85" i="44"/>
  <c r="P86" i="44"/>
  <c r="P65" i="42"/>
  <c r="P63" i="42"/>
  <c r="P68" i="42"/>
  <c r="P66" i="42"/>
  <c r="H73" i="38"/>
  <c r="P80" i="42"/>
  <c r="P81" i="42"/>
  <c r="H75" i="44"/>
  <c r="H57" i="27"/>
  <c r="O64" i="39"/>
  <c r="O38" i="39"/>
  <c r="O12" i="39"/>
  <c r="O31" i="39"/>
  <c r="O95" i="39"/>
  <c r="O102" i="39"/>
  <c r="O76" i="39"/>
  <c r="O63" i="39"/>
  <c r="W65" i="39"/>
  <c r="O87" i="39"/>
  <c r="O55" i="39"/>
  <c r="O23" i="39"/>
  <c r="AE69" i="39"/>
  <c r="O92" i="39"/>
  <c r="O80" i="39"/>
  <c r="O54" i="39"/>
  <c r="O28" i="39"/>
  <c r="O111" i="39"/>
  <c r="O79" i="39"/>
  <c r="O47" i="39"/>
  <c r="O108" i="39"/>
  <c r="O96" i="39"/>
  <c r="O70" i="39"/>
  <c r="O44" i="39"/>
  <c r="O32" i="39"/>
  <c r="O18" i="39"/>
  <c r="O103" i="39"/>
  <c r="O71" i="39"/>
  <c r="O39" i="39"/>
  <c r="O86" i="39"/>
  <c r="O60" i="39"/>
  <c r="O48" i="39"/>
  <c r="O22" i="39"/>
  <c r="O109" i="39"/>
  <c r="O101" i="39"/>
  <c r="O93" i="39"/>
  <c r="O85" i="39"/>
  <c r="O77" i="39"/>
  <c r="O69" i="39"/>
  <c r="O61" i="39"/>
  <c r="O53" i="39"/>
  <c r="O45" i="39"/>
  <c r="O37" i="39"/>
  <c r="O29" i="39"/>
  <c r="O21" i="39"/>
  <c r="O15" i="39"/>
  <c r="O106" i="39"/>
  <c r="O90" i="39"/>
  <c r="O74" i="39"/>
  <c r="O58" i="39"/>
  <c r="O42" i="39"/>
  <c r="O26" i="39"/>
  <c r="O16" i="39"/>
  <c r="O107" i="39"/>
  <c r="O99" i="39"/>
  <c r="O91" i="39"/>
  <c r="O83" i="39"/>
  <c r="O75" i="39"/>
  <c r="O67" i="39"/>
  <c r="O59" i="39"/>
  <c r="O51" i="39"/>
  <c r="O43" i="39"/>
  <c r="O35" i="39"/>
  <c r="O27" i="39"/>
  <c r="O19" i="39"/>
  <c r="O13" i="39"/>
  <c r="O110" i="39"/>
  <c r="O100" i="39"/>
  <c r="O94" i="39"/>
  <c r="O84" i="39"/>
  <c r="O78" i="39"/>
  <c r="O68" i="39"/>
  <c r="O62" i="39"/>
  <c r="O52" i="39"/>
  <c r="O46" i="39"/>
  <c r="O36" i="39"/>
  <c r="O30" i="39"/>
  <c r="O20" i="39"/>
  <c r="O14" i="39"/>
  <c r="O105" i="39"/>
  <c r="O97" i="39"/>
  <c r="O89" i="39"/>
  <c r="O81" i="39"/>
  <c r="O73" i="39"/>
  <c r="O65" i="39"/>
  <c r="O57" i="39"/>
  <c r="O49" i="39"/>
  <c r="O41" i="39"/>
  <c r="O33" i="39"/>
  <c r="O25" i="39"/>
  <c r="O17" i="39"/>
  <c r="O104" i="39"/>
  <c r="O98" i="39"/>
  <c r="O88" i="39"/>
  <c r="O82" i="39"/>
  <c r="O72" i="39"/>
  <c r="O66" i="39"/>
  <c r="O56" i="39"/>
  <c r="O50" i="39"/>
  <c r="O40" i="39"/>
  <c r="O34" i="39"/>
  <c r="AE45" i="39"/>
  <c r="W87" i="39"/>
  <c r="W80" i="39"/>
  <c r="AE33" i="39"/>
  <c r="H66" i="39"/>
  <c r="AE41" i="39"/>
  <c r="AE109" i="39"/>
  <c r="AE57" i="39"/>
  <c r="W25" i="39"/>
  <c r="AE28" i="39"/>
  <c r="W19" i="39"/>
  <c r="W89" i="39"/>
  <c r="H15" i="39"/>
  <c r="R15" i="39" s="1"/>
  <c r="AE49" i="39"/>
  <c r="AE97" i="39"/>
  <c r="H45" i="39"/>
  <c r="H59" i="39"/>
  <c r="W21" i="39"/>
  <c r="W97" i="39"/>
  <c r="H98" i="39"/>
  <c r="W61" i="39"/>
  <c r="H109" i="39"/>
  <c r="H34" i="39"/>
  <c r="W102" i="39"/>
  <c r="W76" i="39"/>
  <c r="W71" i="39"/>
  <c r="W54" i="39"/>
  <c r="W77" i="39"/>
  <c r="W105" i="39"/>
  <c r="H31" i="39"/>
  <c r="H35" i="39"/>
  <c r="H77" i="39"/>
  <c r="H13" i="39"/>
  <c r="H82" i="39"/>
  <c r="H50" i="39"/>
  <c r="H18" i="39"/>
  <c r="AE78" i="39"/>
  <c r="AE68" i="39"/>
  <c r="W62" i="39"/>
  <c r="AE60" i="39"/>
  <c r="W30" i="39"/>
  <c r="AE61" i="39"/>
  <c r="H27" i="39"/>
  <c r="H71" i="39"/>
  <c r="H61" i="39"/>
  <c r="H106" i="39"/>
  <c r="H74" i="39"/>
  <c r="H42" i="39"/>
  <c r="W110" i="39"/>
  <c r="AE108" i="39"/>
  <c r="W64" i="39"/>
  <c r="W38" i="39"/>
  <c r="W18" i="39"/>
  <c r="AE29" i="39"/>
  <c r="H91" i="39"/>
  <c r="W85" i="39"/>
  <c r="H99" i="39"/>
  <c r="H93" i="39"/>
  <c r="H29" i="39"/>
  <c r="H90" i="39"/>
  <c r="H58" i="39"/>
  <c r="H26" i="39"/>
  <c r="AE36" i="39"/>
  <c r="W23" i="39"/>
  <c r="AE20" i="39"/>
  <c r="AE81" i="39"/>
  <c r="AE94" i="39"/>
  <c r="W94" i="39"/>
  <c r="AE86" i="39"/>
  <c r="W86" i="39"/>
  <c r="AE48" i="39"/>
  <c r="W48" i="39"/>
  <c r="W81" i="39"/>
  <c r="W101" i="39"/>
  <c r="AE101" i="39"/>
  <c r="W73" i="39"/>
  <c r="AE53" i="39"/>
  <c r="W53" i="39"/>
  <c r="W100" i="39"/>
  <c r="AE100" i="39"/>
  <c r="W93" i="39"/>
  <c r="W44" i="39"/>
  <c r="AE44" i="39"/>
  <c r="AE96" i="39"/>
  <c r="W96" i="39"/>
  <c r="W92" i="39"/>
  <c r="AE92" i="39"/>
  <c r="W52" i="39"/>
  <c r="AE52" i="39"/>
  <c r="AE46" i="39"/>
  <c r="W46" i="39"/>
  <c r="AE39" i="39"/>
  <c r="W39" i="39"/>
  <c r="H47" i="39"/>
  <c r="H63" i="39"/>
  <c r="H79" i="39"/>
  <c r="H95" i="39"/>
  <c r="H111" i="39"/>
  <c r="H67" i="39"/>
  <c r="H103" i="39"/>
  <c r="H39" i="39"/>
  <c r="H101" i="39"/>
  <c r="H85" i="39"/>
  <c r="H69" i="39"/>
  <c r="H53" i="39"/>
  <c r="H37" i="39"/>
  <c r="H21" i="39"/>
  <c r="H110" i="39"/>
  <c r="H102" i="39"/>
  <c r="H94" i="39"/>
  <c r="H86" i="39"/>
  <c r="H78" i="39"/>
  <c r="H70" i="39"/>
  <c r="H62" i="39"/>
  <c r="H54" i="39"/>
  <c r="H46" i="39"/>
  <c r="H38" i="39"/>
  <c r="H30" i="39"/>
  <c r="H22" i="39"/>
  <c r="H14" i="39"/>
  <c r="H75" i="39"/>
  <c r="H51" i="39"/>
  <c r="H87" i="39"/>
  <c r="H23" i="39"/>
  <c r="H97" i="39"/>
  <c r="H81" i="39"/>
  <c r="H65" i="39"/>
  <c r="H49" i="39"/>
  <c r="H33" i="39"/>
  <c r="H17" i="39"/>
  <c r="H108" i="39"/>
  <c r="H100" i="39"/>
  <c r="H92" i="39"/>
  <c r="H84" i="39"/>
  <c r="H76" i="39"/>
  <c r="H68" i="39"/>
  <c r="H60" i="39"/>
  <c r="H52" i="39"/>
  <c r="H44" i="39"/>
  <c r="H36" i="39"/>
  <c r="H28" i="39"/>
  <c r="H20" i="39"/>
  <c r="H43" i="39"/>
  <c r="H107" i="39"/>
  <c r="AE37" i="39"/>
  <c r="H83" i="39"/>
  <c r="H19" i="39"/>
  <c r="H55" i="39"/>
  <c r="H105" i="39"/>
  <c r="H89" i="39"/>
  <c r="H73" i="39"/>
  <c r="H57" i="39"/>
  <c r="H41" i="39"/>
  <c r="H25" i="39"/>
  <c r="H12" i="39"/>
  <c r="H104" i="39"/>
  <c r="H96" i="39"/>
  <c r="H88" i="39"/>
  <c r="H80" i="39"/>
  <c r="H72" i="39"/>
  <c r="H64" i="39"/>
  <c r="H56" i="39"/>
  <c r="H48" i="39"/>
  <c r="H40" i="39"/>
  <c r="H32" i="39"/>
  <c r="H24" i="39"/>
  <c r="W103" i="39"/>
  <c r="AE84" i="39"/>
  <c r="W70" i="39"/>
  <c r="W55" i="39"/>
  <c r="W32" i="39"/>
  <c r="W22" i="39"/>
  <c r="W98" i="39"/>
  <c r="AE98" i="39"/>
  <c r="W90" i="39"/>
  <c r="AE90" i="39"/>
  <c r="W79" i="39"/>
  <c r="AE79" i="39"/>
  <c r="W50" i="39"/>
  <c r="AE50" i="39"/>
  <c r="W42" i="39"/>
  <c r="AE42" i="39"/>
  <c r="AE17" i="39"/>
  <c r="W17" i="39"/>
  <c r="W106" i="39"/>
  <c r="AE106" i="39"/>
  <c r="W63" i="39"/>
  <c r="AE63" i="39"/>
  <c r="W34" i="39"/>
  <c r="AE34" i="39"/>
  <c r="W26" i="39"/>
  <c r="AE26" i="39"/>
  <c r="W95" i="39"/>
  <c r="AE95" i="39"/>
  <c r="W66" i="39"/>
  <c r="AE66" i="39"/>
  <c r="W58" i="39"/>
  <c r="AE58" i="39"/>
  <c r="W47" i="39"/>
  <c r="AE47" i="39"/>
  <c r="W111" i="39"/>
  <c r="AE111" i="39"/>
  <c r="W82" i="39"/>
  <c r="AE82" i="39"/>
  <c r="W74" i="39"/>
  <c r="AE74" i="39"/>
  <c r="W31" i="39"/>
  <c r="AE31" i="39"/>
  <c r="W107" i="39"/>
  <c r="W99" i="39"/>
  <c r="AE88" i="39"/>
  <c r="W75" i="39"/>
  <c r="W67" i="39"/>
  <c r="AE56" i="39"/>
  <c r="W43" i="39"/>
  <c r="W35" i="39"/>
  <c r="AE24" i="39"/>
  <c r="AE104" i="39"/>
  <c r="W91" i="39"/>
  <c r="W83" i="39"/>
  <c r="AE72" i="39"/>
  <c r="W59" i="39"/>
  <c r="W51" i="39"/>
  <c r="AE40" i="39"/>
  <c r="W27" i="39"/>
  <c r="W16" i="39"/>
  <c r="O46" i="41"/>
  <c r="O107" i="41"/>
  <c r="AE83" i="41"/>
  <c r="W53" i="41"/>
  <c r="AE95" i="41"/>
  <c r="AE63" i="41"/>
  <c r="W71" i="41"/>
  <c r="AE23" i="41"/>
  <c r="W65" i="41"/>
  <c r="W29" i="41"/>
  <c r="W87" i="41"/>
  <c r="AE37" i="41"/>
  <c r="AE45" i="41"/>
  <c r="AE49" i="41"/>
  <c r="H85" i="41"/>
  <c r="H53" i="41"/>
  <c r="H25" i="41"/>
  <c r="H104" i="41"/>
  <c r="H88" i="41"/>
  <c r="H72" i="41"/>
  <c r="H56" i="41"/>
  <c r="H40" i="41"/>
  <c r="H24" i="41"/>
  <c r="H110" i="41"/>
  <c r="H94" i="41"/>
  <c r="H78" i="41"/>
  <c r="H62" i="41"/>
  <c r="H46" i="41"/>
  <c r="H30" i="41"/>
  <c r="H14" i="41"/>
  <c r="H81" i="41"/>
  <c r="H49" i="41"/>
  <c r="H99" i="41"/>
  <c r="H83" i="41"/>
  <c r="H67" i="41"/>
  <c r="H51" i="41"/>
  <c r="H35" i="41"/>
  <c r="H19" i="41"/>
  <c r="W100" i="41"/>
  <c r="AE100" i="41"/>
  <c r="AE88" i="41"/>
  <c r="AE82" i="41"/>
  <c r="W80" i="41"/>
  <c r="AE80" i="41"/>
  <c r="AE78" i="41"/>
  <c r="W78" i="41"/>
  <c r="W68" i="41"/>
  <c r="AE68" i="41"/>
  <c r="W64" i="41"/>
  <c r="AE64" i="41"/>
  <c r="AE62" i="41"/>
  <c r="AE54" i="41"/>
  <c r="AE44" i="41"/>
  <c r="W36" i="41"/>
  <c r="AE36" i="41"/>
  <c r="AE30" i="41"/>
  <c r="W22" i="41"/>
  <c r="AE22" i="41"/>
  <c r="R14" i="39"/>
  <c r="R13" i="39"/>
  <c r="R12" i="39"/>
  <c r="T9" i="44" a="1"/>
  <c r="T9" i="38" a="1"/>
  <c r="W12" i="39"/>
  <c r="T44" i="44" a="1"/>
  <c r="T44" i="38" a="1"/>
  <c r="T63" i="44" a="1"/>
  <c r="T63" i="38" a="1"/>
  <c r="T9" i="42" a="1"/>
  <c r="T44" i="42" a="1"/>
  <c r="T63" i="42" a="1"/>
  <c r="T9" i="40" a="1"/>
  <c r="T44" i="40" a="1"/>
  <c r="T63" i="40" a="1"/>
  <c r="T9" i="36" a="1"/>
  <c r="T44" i="36" a="1"/>
  <c r="T63" i="36" a="1"/>
  <c r="W69" i="41"/>
  <c r="O31" i="41"/>
  <c r="O36" i="41"/>
  <c r="O22" i="41"/>
  <c r="O93" i="41"/>
  <c r="O83" i="41"/>
  <c r="O21" i="41"/>
  <c r="O108" i="41"/>
  <c r="O103" i="41"/>
  <c r="O30" i="41"/>
  <c r="O18" i="41"/>
  <c r="O91" i="41"/>
  <c r="O29" i="41"/>
  <c r="O52" i="41"/>
  <c r="O100" i="41"/>
  <c r="AE105" i="41"/>
  <c r="O45" i="41"/>
  <c r="O34" i="41"/>
  <c r="O71" i="41"/>
  <c r="O104" i="41"/>
  <c r="O77" i="41"/>
  <c r="O49" i="41"/>
  <c r="W110" i="41"/>
  <c r="AE91" i="41"/>
  <c r="AE74" i="41"/>
  <c r="AE40" i="41"/>
  <c r="AE47" i="41"/>
  <c r="O32" i="41"/>
  <c r="O70" i="41"/>
  <c r="O111" i="41"/>
  <c r="AE33" i="41"/>
  <c r="W60" i="41"/>
  <c r="AE31" i="41"/>
  <c r="W109" i="41"/>
  <c r="W102" i="41"/>
  <c r="AE97" i="41"/>
  <c r="W97" i="41"/>
  <c r="W85" i="41"/>
  <c r="AE66" i="41"/>
  <c r="W66" i="41"/>
  <c r="AE61" i="41"/>
  <c r="W51" i="41"/>
  <c r="AE51" i="41"/>
  <c r="W46" i="41"/>
  <c r="AE32" i="41"/>
  <c r="W27" i="41"/>
  <c r="AE27" i="41"/>
  <c r="W106" i="41"/>
  <c r="W99" i="41"/>
  <c r="AE99" i="41"/>
  <c r="AE89" i="41"/>
  <c r="W82" i="41"/>
  <c r="AE77" i="41"/>
  <c r="AE70" i="41"/>
  <c r="W70" i="41"/>
  <c r="W63" i="41"/>
  <c r="W43" i="41"/>
  <c r="AE43" i="41"/>
  <c r="AE29" i="41"/>
  <c r="W93" i="41"/>
  <c r="W76" i="41"/>
  <c r="AE42" i="41"/>
  <c r="W42" i="41"/>
  <c r="W25" i="41"/>
  <c r="AE76" i="41"/>
  <c r="W108" i="41"/>
  <c r="AE103" i="41"/>
  <c r="W103" i="41"/>
  <c r="AE84" i="41"/>
  <c r="W79" i="41"/>
  <c r="W72" i="41"/>
  <c r="AE67" i="41"/>
  <c r="AE50" i="41"/>
  <c r="H46" i="27"/>
  <c r="H101" i="27"/>
  <c r="H30" i="27"/>
  <c r="H110" i="27"/>
  <c r="H104" i="27"/>
  <c r="H60" i="27"/>
  <c r="O97" i="27"/>
  <c r="O19" i="27"/>
  <c r="R19" i="27" s="1"/>
  <c r="O32" i="27"/>
  <c r="O18" i="27"/>
  <c r="O108" i="27"/>
  <c r="O95" i="27"/>
  <c r="G52" i="36"/>
  <c r="I52" i="36" s="1"/>
  <c r="O49" i="27"/>
  <c r="H99" i="27"/>
  <c r="H51" i="27"/>
  <c r="H32" i="27"/>
  <c r="O56" i="27"/>
  <c r="O65" i="27"/>
  <c r="O102" i="27"/>
  <c r="O109" i="27"/>
  <c r="O63" i="27"/>
  <c r="O23" i="27"/>
  <c r="O110" i="27"/>
  <c r="O60" i="27"/>
  <c r="O80" i="27"/>
  <c r="O106" i="27"/>
  <c r="O90" i="27"/>
  <c r="H45" i="27"/>
  <c r="O45" i="27"/>
  <c r="O27" i="27"/>
  <c r="O73" i="27"/>
  <c r="O81" i="27"/>
  <c r="O52" i="27"/>
  <c r="O71" i="27"/>
  <c r="O62" i="36"/>
  <c r="P62" i="36" s="1" a="1"/>
  <c r="P64" i="36" s="1"/>
  <c r="O36" i="27"/>
  <c r="O93" i="27"/>
  <c r="O68" i="27"/>
  <c r="O64" i="27"/>
  <c r="O103" i="27"/>
  <c r="O57" i="27"/>
  <c r="O48" i="27"/>
  <c r="O98" i="27"/>
  <c r="O72" i="27"/>
  <c r="O79" i="27"/>
  <c r="O50" i="27"/>
  <c r="O41" i="27"/>
  <c r="O21" i="27"/>
  <c r="O99" i="27"/>
  <c r="O35" i="27"/>
  <c r="O70" i="27"/>
  <c r="O12" i="27"/>
  <c r="O24" i="27"/>
  <c r="O37" i="27"/>
  <c r="O107" i="27"/>
  <c r="O43" i="27"/>
  <c r="O78" i="27"/>
  <c r="O16" i="27"/>
  <c r="O15" i="27"/>
  <c r="O61" i="27"/>
  <c r="O40" i="27"/>
  <c r="O77" i="27"/>
  <c r="O87" i="27"/>
  <c r="O58" i="27"/>
  <c r="O26" i="27"/>
  <c r="O100" i="27"/>
  <c r="O74" i="27"/>
  <c r="O20" i="27"/>
  <c r="O31" i="27"/>
  <c r="O111" i="27"/>
  <c r="O82" i="27"/>
  <c r="O44" i="27"/>
  <c r="O53" i="27"/>
  <c r="O17" i="27"/>
  <c r="O51" i="27"/>
  <c r="O86" i="27"/>
  <c r="O22" i="27"/>
  <c r="O28" i="27"/>
  <c r="O69" i="27"/>
  <c r="O33" i="27"/>
  <c r="O59" i="27"/>
  <c r="O94" i="27"/>
  <c r="O30" i="27"/>
  <c r="O25" i="27"/>
  <c r="O89" i="27"/>
  <c r="O92" i="27"/>
  <c r="O46" i="27"/>
  <c r="O75" i="27"/>
  <c r="O101" i="27"/>
  <c r="O38" i="27"/>
  <c r="O67" i="27"/>
  <c r="O85" i="27"/>
  <c r="O13" i="27"/>
  <c r="O34" i="27"/>
  <c r="O84" i="27"/>
  <c r="O42" i="27"/>
  <c r="O55" i="27"/>
  <c r="O104" i="27"/>
  <c r="W108" i="27"/>
  <c r="O62" i="27"/>
  <c r="O91" i="27"/>
  <c r="O88" i="27"/>
  <c r="O54" i="27"/>
  <c r="O83" i="27"/>
  <c r="O105" i="27"/>
  <c r="O47" i="27"/>
  <c r="O66" i="27"/>
  <c r="O76" i="27"/>
  <c r="O39" i="27"/>
  <c r="O96" i="27"/>
  <c r="O14" i="27"/>
  <c r="H87" i="27"/>
  <c r="H50" i="27"/>
  <c r="H88" i="27"/>
  <c r="H47" i="27"/>
  <c r="H56" i="27"/>
  <c r="H43" i="27"/>
  <c r="H31" i="27"/>
  <c r="H28" i="27"/>
  <c r="H36" i="27"/>
  <c r="W54" i="27"/>
  <c r="G81" i="36"/>
  <c r="H80" i="36" a="1"/>
  <c r="O69" i="36"/>
  <c r="O9" i="36"/>
  <c r="W67" i="27"/>
  <c r="O32" i="36"/>
  <c r="O31" i="36"/>
  <c r="O24" i="36"/>
  <c r="O17" i="36"/>
  <c r="G55" i="36"/>
  <c r="I56" i="36" s="1"/>
  <c r="O30" i="36"/>
  <c r="G47" i="36"/>
  <c r="O18" i="36"/>
  <c r="Q19" i="36" s="1"/>
  <c r="O13" i="36"/>
  <c r="O8" i="36"/>
  <c r="O75" i="36"/>
  <c r="Q76" i="36" s="1"/>
  <c r="O73" i="36"/>
  <c r="G39" i="36"/>
  <c r="G16" i="36"/>
  <c r="G22" i="36"/>
  <c r="G23" i="36"/>
  <c r="I23" i="36" s="1"/>
  <c r="G27" i="36"/>
  <c r="G8" i="36"/>
  <c r="G13" i="36"/>
  <c r="G18" i="36"/>
  <c r="G30" i="36"/>
  <c r="G31" i="36"/>
  <c r="O80" i="36"/>
  <c r="O81" i="36"/>
  <c r="O74" i="36"/>
  <c r="H89" i="27"/>
  <c r="H73" i="27"/>
  <c r="H74" i="27"/>
  <c r="H52" i="27"/>
  <c r="H67" i="27"/>
  <c r="H39" i="27"/>
  <c r="H22" i="27"/>
  <c r="R22" i="27" s="1"/>
  <c r="H102" i="27"/>
  <c r="H15" i="27"/>
  <c r="O85" i="36"/>
  <c r="O68" i="36"/>
  <c r="Q69" i="36" s="1"/>
  <c r="O65" i="36"/>
  <c r="O28" i="36"/>
  <c r="O27" i="36"/>
  <c r="O26" i="36"/>
  <c r="Q27" i="36" s="1"/>
  <c r="O23" i="36"/>
  <c r="O22" i="36"/>
  <c r="O21" i="36"/>
  <c r="O15" i="36"/>
  <c r="O11" i="36"/>
  <c r="O63" i="36"/>
  <c r="H106" i="27"/>
  <c r="H94" i="27"/>
  <c r="H29" i="27"/>
  <c r="H79" i="27"/>
  <c r="H63" i="27"/>
  <c r="H66" i="27"/>
  <c r="H27" i="27"/>
  <c r="R27" i="27"/>
  <c r="H53" i="27"/>
  <c r="H80" i="27"/>
  <c r="W50" i="27"/>
  <c r="H92" i="27"/>
  <c r="O67" i="36"/>
  <c r="Q67" i="36"/>
  <c r="O64" i="36"/>
  <c r="O37" i="36"/>
  <c r="O36" i="36"/>
  <c r="Q37" i="36" s="1"/>
  <c r="O33" i="36"/>
  <c r="O20" i="36"/>
  <c r="Q21" i="36" s="1"/>
  <c r="O19" i="36"/>
  <c r="O14" i="36"/>
  <c r="O10" i="36"/>
  <c r="G63" i="36"/>
  <c r="I63" i="36"/>
  <c r="G64" i="36"/>
  <c r="G68" i="36"/>
  <c r="G69" i="36"/>
  <c r="G65" i="36"/>
  <c r="G67" i="36"/>
  <c r="G66" i="36"/>
  <c r="I67" i="36" s="1"/>
  <c r="O45" i="36"/>
  <c r="O46" i="36"/>
  <c r="Q46" i="36" s="1"/>
  <c r="O49" i="36"/>
  <c r="Q50" i="36" s="1"/>
  <c r="O50" i="36"/>
  <c r="O55" i="36"/>
  <c r="O47" i="36"/>
  <c r="Q48" i="36" s="1"/>
  <c r="O51" i="36"/>
  <c r="O43" i="36"/>
  <c r="O48" i="36"/>
  <c r="O53" i="36"/>
  <c r="Q54" i="36"/>
  <c r="O58" i="36"/>
  <c r="O52" i="36"/>
  <c r="O57" i="36"/>
  <c r="O56" i="36"/>
  <c r="Q56" i="36" s="1"/>
  <c r="O44" i="36"/>
  <c r="G86" i="36"/>
  <c r="G85" i="36"/>
  <c r="G74" i="36"/>
  <c r="I74" i="36" s="1"/>
  <c r="G75" i="36"/>
  <c r="G76" i="36"/>
  <c r="AE76" i="27"/>
  <c r="G43" i="36"/>
  <c r="I44" i="36" s="1"/>
  <c r="G48" i="36"/>
  <c r="G53" i="36"/>
  <c r="G57" i="36"/>
  <c r="I58" i="36" s="1"/>
  <c r="G58" i="36"/>
  <c r="G44" i="36"/>
  <c r="G45" i="36"/>
  <c r="G49" i="36"/>
  <c r="I50" i="36" s="1"/>
  <c r="G54" i="36"/>
  <c r="G9" i="36"/>
  <c r="G10" i="36"/>
  <c r="G14" i="36"/>
  <c r="G15" i="36"/>
  <c r="G19" i="36"/>
  <c r="G28" i="36"/>
  <c r="G32" i="36"/>
  <c r="G33" i="36"/>
  <c r="G37" i="36"/>
  <c r="I37" i="36" s="1"/>
  <c r="G11" i="36"/>
  <c r="G20" i="36"/>
  <c r="G24" i="36"/>
  <c r="I25" i="36" s="1"/>
  <c r="G25" i="36"/>
  <c r="G29" i="36"/>
  <c r="G34" i="36"/>
  <c r="G38" i="36"/>
  <c r="I39" i="36" s="1"/>
  <c r="G56" i="36"/>
  <c r="G51" i="36"/>
  <c r="G46" i="36"/>
  <c r="G35" i="36"/>
  <c r="I35" i="36" s="1"/>
  <c r="G26" i="36"/>
  <c r="I27" i="36" s="1"/>
  <c r="G21" i="36"/>
  <c r="I21" i="36" s="1"/>
  <c r="G17" i="36"/>
  <c r="G12" i="36"/>
  <c r="I13" i="36" s="1"/>
  <c r="O76" i="36"/>
  <c r="O39" i="36"/>
  <c r="O38" i="36"/>
  <c r="O35" i="36"/>
  <c r="Q35" i="36" s="1"/>
  <c r="O34" i="36"/>
  <c r="O29" i="36"/>
  <c r="Q29" i="36" s="1"/>
  <c r="O25" i="36"/>
  <c r="O16" i="36"/>
  <c r="Q39" i="36"/>
  <c r="I48" i="36"/>
  <c r="Q65" i="36"/>
  <c r="Q9" i="36"/>
  <c r="I81" i="36"/>
  <c r="I17" i="36"/>
  <c r="Q23" i="36"/>
  <c r="Q25" i="36"/>
  <c r="Q31" i="36"/>
  <c r="I33" i="36"/>
  <c r="I15" i="36"/>
  <c r="I69" i="36"/>
  <c r="Q58" i="36"/>
  <c r="I65" i="36"/>
  <c r="Q11" i="36"/>
  <c r="I31" i="36"/>
  <c r="H73" i="36" a="1"/>
  <c r="I29" i="36"/>
  <c r="I11" i="36"/>
  <c r="P43" i="36" a="1"/>
  <c r="Q44" i="36"/>
  <c r="I86" i="36"/>
  <c r="H85" i="36" a="1"/>
  <c r="H86" i="36" s="1"/>
  <c r="I76" i="36"/>
  <c r="Q52" i="36"/>
  <c r="I46" i="36"/>
  <c r="I54" i="36"/>
  <c r="H85" i="36"/>
  <c r="P53" i="36"/>
  <c r="U39" i="44"/>
  <c r="W111" i="27"/>
  <c r="H84" i="27"/>
  <c r="H54" i="27"/>
  <c r="H44" i="27"/>
  <c r="H20" i="27"/>
  <c r="R20" i="27"/>
  <c r="W48" i="27"/>
  <c r="H26" i="27"/>
  <c r="R26" i="27"/>
  <c r="W26" i="27" s="1"/>
  <c r="H108" i="27"/>
  <c r="H65" i="27"/>
  <c r="H78" i="27"/>
  <c r="H83" i="27"/>
  <c r="H58" i="27"/>
  <c r="H70" i="27"/>
  <c r="H85" i="27"/>
  <c r="H72" i="27"/>
  <c r="W45" i="27"/>
  <c r="AE99" i="27"/>
  <c r="W76" i="27"/>
  <c r="AE78" i="27"/>
  <c r="W73" i="27"/>
  <c r="W66" i="27"/>
  <c r="W70" i="27"/>
  <c r="AE97" i="27"/>
  <c r="W69" i="27"/>
  <c r="AE45" i="27"/>
  <c r="AE110" i="27"/>
  <c r="W47" i="27"/>
  <c r="W35" i="27"/>
  <c r="U12" i="27"/>
  <c r="AE34" i="27"/>
  <c r="AE37" i="27"/>
  <c r="W102" i="27"/>
  <c r="AE43" i="27"/>
  <c r="AE108" i="27"/>
  <c r="U60" i="27"/>
  <c r="AE51" i="27"/>
  <c r="W105" i="27"/>
  <c r="AE72" i="27"/>
  <c r="W68" i="27"/>
  <c r="AE32" i="27"/>
  <c r="W91" i="27"/>
  <c r="AE61" i="27"/>
  <c r="W40" i="27"/>
  <c r="W107" i="27"/>
  <c r="W44" i="27"/>
  <c r="AE59" i="27"/>
  <c r="AE81" i="27"/>
  <c r="W57" i="27"/>
  <c r="W30" i="27"/>
  <c r="W103" i="27"/>
  <c r="W51" i="27"/>
  <c r="AE57" i="27"/>
  <c r="W104" i="27"/>
  <c r="W59" i="27"/>
  <c r="AE31" i="27"/>
  <c r="U42" i="27"/>
  <c r="W62" i="27"/>
  <c r="W46" i="27"/>
  <c r="AE55" i="27"/>
  <c r="U58" i="27"/>
  <c r="AE66" i="27"/>
  <c r="U54" i="27"/>
  <c r="AE94" i="27"/>
  <c r="U16" i="27"/>
  <c r="U39" i="27"/>
  <c r="U65" i="27"/>
  <c r="AE29" i="27"/>
  <c r="AE84" i="27"/>
  <c r="W98" i="27"/>
  <c r="U14" i="27"/>
  <c r="U55" i="27"/>
  <c r="U96" i="27"/>
  <c r="W64" i="27"/>
  <c r="U68" i="27"/>
  <c r="AE85" i="27"/>
  <c r="W95" i="27"/>
  <c r="AE38" i="27"/>
  <c r="U86" i="27"/>
  <c r="U89" i="27"/>
  <c r="U43" i="27"/>
  <c r="U87" i="27"/>
  <c r="U37" i="27"/>
  <c r="U105" i="27"/>
  <c r="U100" i="27"/>
  <c r="U70" i="27"/>
  <c r="U81" i="27"/>
  <c r="W88" i="27"/>
  <c r="AE56" i="27"/>
  <c r="W75" i="27"/>
  <c r="W60" i="27"/>
  <c r="U34" i="27"/>
  <c r="U85" i="27"/>
  <c r="U44" i="27"/>
  <c r="U84" i="27"/>
  <c r="U18" i="27"/>
  <c r="U26" i="27"/>
  <c r="U111" i="27"/>
  <c r="U45" i="27"/>
  <c r="AE87" i="27"/>
  <c r="W53" i="27"/>
  <c r="AE41" i="27"/>
  <c r="W100" i="27"/>
  <c r="AE82" i="27"/>
  <c r="U28" i="27"/>
  <c r="U24" i="27"/>
  <c r="U53" i="27"/>
  <c r="U30" i="27"/>
  <c r="U20" i="27"/>
  <c r="U63" i="27"/>
  <c r="U103" i="27"/>
  <c r="U106" i="27"/>
  <c r="U13" i="27"/>
  <c r="W42" i="27"/>
  <c r="AE42" i="27"/>
  <c r="AE39" i="27"/>
  <c r="W39" i="27"/>
  <c r="AE109" i="27"/>
  <c r="W109" i="27"/>
  <c r="W33" i="27"/>
  <c r="AE33" i="27"/>
  <c r="W49" i="27"/>
  <c r="AE49" i="27"/>
  <c r="W106" i="27"/>
  <c r="AE106" i="27"/>
  <c r="W93" i="27"/>
  <c r="AE93" i="27"/>
  <c r="AE86" i="27"/>
  <c r="W86" i="27"/>
  <c r="W83" i="27"/>
  <c r="AE83" i="27"/>
  <c r="AE77" i="27"/>
  <c r="W77" i="27"/>
  <c r="W65" i="27"/>
  <c r="AE65" i="27"/>
  <c r="W58" i="27"/>
  <c r="AE58" i="27"/>
  <c r="W28" i="27"/>
  <c r="AE28" i="27"/>
  <c r="AE89" i="27"/>
  <c r="W89" i="27"/>
  <c r="AE80" i="27"/>
  <c r="AE71" i="27"/>
  <c r="W71" i="27"/>
  <c r="W63" i="27"/>
  <c r="AE63" i="27"/>
  <c r="AE36" i="27"/>
  <c r="W36" i="27"/>
  <c r="AE96" i="27"/>
  <c r="W90" i="27"/>
  <c r="U27" i="27"/>
  <c r="U52" i="27"/>
  <c r="U33" i="27"/>
  <c r="U76" i="27"/>
  <c r="U23" i="27"/>
  <c r="U66" i="27"/>
  <c r="U95" i="27"/>
  <c r="U38" i="27"/>
  <c r="U36" i="27"/>
  <c r="AE52" i="27"/>
  <c r="U104" i="27"/>
  <c r="U101" i="27"/>
  <c r="U80" i="27"/>
  <c r="AE92" i="27"/>
  <c r="W92" i="27"/>
  <c r="AE74" i="27"/>
  <c r="W74" i="27"/>
  <c r="AE101" i="27"/>
  <c r="W101" i="27"/>
  <c r="W79" i="27"/>
  <c r="AE79" i="27"/>
  <c r="U15" i="27"/>
  <c r="U71" i="27"/>
  <c r="U57" i="27"/>
  <c r="U73" i="27"/>
  <c r="U79" i="27"/>
  <c r="U22" i="27"/>
  <c r="U93" i="27"/>
  <c r="U72" i="27"/>
  <c r="U64" i="27"/>
  <c r="U31" i="27"/>
  <c r="U109" i="27"/>
  <c r="U50" i="27"/>
  <c r="U25" i="27"/>
  <c r="U56" i="27"/>
  <c r="U94" i="27"/>
  <c r="U107" i="27"/>
  <c r="U77" i="27"/>
  <c r="U19" i="27"/>
  <c r="U61" i="27"/>
  <c r="U88" i="27"/>
  <c r="U62" i="27"/>
  <c r="U91" i="27"/>
  <c r="U69" i="27"/>
  <c r="U99" i="27"/>
  <c r="U47" i="27"/>
  <c r="U48" i="27"/>
  <c r="U40" i="27"/>
  <c r="U35" i="27"/>
  <c r="U97" i="27"/>
  <c r="U67" i="27"/>
  <c r="U74" i="27"/>
  <c r="U78" i="27"/>
  <c r="U41" i="27"/>
  <c r="U32" i="27"/>
  <c r="U29" i="27"/>
  <c r="U90" i="27"/>
  <c r="U51" i="27"/>
  <c r="U21" i="27"/>
  <c r="U110" i="27"/>
  <c r="U108" i="27"/>
  <c r="U75" i="27"/>
  <c r="U102" i="27"/>
  <c r="U98" i="27"/>
  <c r="U83" i="27"/>
  <c r="U82" i="27"/>
  <c r="U46" i="27"/>
  <c r="U92" i="27"/>
  <c r="U59" i="27"/>
  <c r="U49" i="27"/>
  <c r="H93" i="27"/>
  <c r="H34" i="27"/>
  <c r="H109" i="27"/>
  <c r="H24" i="27"/>
  <c r="R24" i="27"/>
  <c r="H33" i="27"/>
  <c r="H81" i="27"/>
  <c r="H48" i="27"/>
  <c r="H12" i="27"/>
  <c r="H14" i="27"/>
  <c r="H71" i="27"/>
  <c r="H98" i="27"/>
  <c r="H75" i="27"/>
  <c r="H55" i="27"/>
  <c r="H111" i="27"/>
  <c r="H35" i="27"/>
  <c r="H64" i="27"/>
  <c r="H42" i="27"/>
  <c r="H95" i="27"/>
  <c r="H76" i="27"/>
  <c r="H16" i="27"/>
  <c r="R16" i="27" s="1"/>
  <c r="H40" i="27"/>
  <c r="H82" i="27"/>
  <c r="H38" i="27"/>
  <c r="H17" i="27"/>
  <c r="R17" i="27"/>
  <c r="H107" i="27"/>
  <c r="H37" i="27"/>
  <c r="H69" i="27"/>
  <c r="H21" i="27"/>
  <c r="R21" i="27"/>
  <c r="H105" i="27"/>
  <c r="H23" i="27"/>
  <c r="R23" i="27"/>
  <c r="H49" i="27"/>
  <c r="H77" i="27"/>
  <c r="H96" i="27"/>
  <c r="H68" i="27"/>
  <c r="H62" i="27"/>
  <c r="H103" i="27"/>
  <c r="H41" i="27"/>
  <c r="H90" i="27"/>
  <c r="H19" i="27"/>
  <c r="H86" i="27"/>
  <c r="H100" i="27"/>
  <c r="H13" i="27"/>
  <c r="R13" i="27"/>
  <c r="H59" i="27"/>
  <c r="H91" i="27"/>
  <c r="H25" i="27"/>
  <c r="R25" i="27"/>
  <c r="H97" i="27"/>
  <c r="H61" i="27"/>
  <c r="W27" i="27"/>
  <c r="AE27" i="27"/>
  <c r="AE26" i="27"/>
  <c r="S11" i="44"/>
  <c r="S19" i="44"/>
  <c r="U109" i="41" l="1"/>
  <c r="U99" i="41"/>
  <c r="U89" i="41"/>
  <c r="U77" i="41"/>
  <c r="U67" i="41"/>
  <c r="U57" i="41"/>
  <c r="U45" i="41"/>
  <c r="U35" i="41"/>
  <c r="U25" i="41"/>
  <c r="U13" i="41"/>
  <c r="U46" i="41"/>
  <c r="U94" i="41"/>
  <c r="U36" i="41"/>
  <c r="U90" i="41"/>
  <c r="U74" i="41"/>
  <c r="U56" i="41"/>
  <c r="U92" i="41"/>
  <c r="U52" i="41"/>
  <c r="U84" i="41"/>
  <c r="U101" i="41"/>
  <c r="U91" i="41"/>
  <c r="U81" i="41"/>
  <c r="U69" i="41"/>
  <c r="U59" i="41"/>
  <c r="U49" i="41"/>
  <c r="U37" i="41"/>
  <c r="U27" i="41"/>
  <c r="U17" i="41"/>
  <c r="U38" i="41"/>
  <c r="U78" i="41"/>
  <c r="U26" i="41"/>
  <c r="U80" i="41"/>
  <c r="U44" i="41"/>
  <c r="U40" i="41"/>
  <c r="U66" i="41"/>
  <c r="U98" i="41"/>
  <c r="U64" i="41"/>
  <c r="U107" i="41"/>
  <c r="U97" i="41"/>
  <c r="U85" i="41"/>
  <c r="U75" i="41"/>
  <c r="U65" i="41"/>
  <c r="U53" i="41"/>
  <c r="U43" i="41"/>
  <c r="U33" i="41"/>
  <c r="U21" i="41"/>
  <c r="U12" i="41"/>
  <c r="U62" i="41"/>
  <c r="U102" i="41"/>
  <c r="U48" i="41"/>
  <c r="U18" i="41"/>
  <c r="U88" i="41"/>
  <c r="U76" i="41"/>
  <c r="U50" i="41"/>
  <c r="U82" i="41"/>
  <c r="U108" i="41"/>
  <c r="U105" i="41"/>
  <c r="U93" i="41"/>
  <c r="U83" i="41"/>
  <c r="U73" i="41"/>
  <c r="U61" i="41"/>
  <c r="U51" i="41"/>
  <c r="U41" i="41"/>
  <c r="U29" i="41"/>
  <c r="U19" i="41"/>
  <c r="U30" i="41"/>
  <c r="U70" i="41"/>
  <c r="U110" i="41"/>
  <c r="U68" i="41"/>
  <c r="U32" i="41"/>
  <c r="U104" i="41"/>
  <c r="U42" i="41"/>
  <c r="U72" i="41"/>
  <c r="U29" i="44"/>
  <c r="S13" i="44"/>
  <c r="S17" i="44"/>
  <c r="W39" i="41"/>
  <c r="W81" i="41"/>
  <c r="O55" i="41"/>
  <c r="O61" i="41"/>
  <c r="O96" i="41"/>
  <c r="AE28" i="41"/>
  <c r="O12" i="41"/>
  <c r="O109" i="41"/>
  <c r="O73" i="41"/>
  <c r="O35" i="41"/>
  <c r="O58" i="41"/>
  <c r="O95" i="41"/>
  <c r="O106" i="41"/>
  <c r="O88" i="41"/>
  <c r="O59" i="41"/>
  <c r="O37" i="41"/>
  <c r="O97" i="41"/>
  <c r="O44" i="41"/>
  <c r="O90" i="41"/>
  <c r="O80" i="41"/>
  <c r="O51" i="41"/>
  <c r="O13" i="41"/>
  <c r="P12" i="41" s="1" a="1"/>
  <c r="O89" i="41"/>
  <c r="O15" i="41"/>
  <c r="R15" i="41" s="1"/>
  <c r="O47" i="41"/>
  <c r="AE52" i="41"/>
  <c r="O74" i="41"/>
  <c r="O43" i="41"/>
  <c r="O81" i="41"/>
  <c r="W96" i="41"/>
  <c r="AE59" i="41"/>
  <c r="W24" i="41"/>
  <c r="W48" i="41"/>
  <c r="O41" i="41"/>
  <c r="O98" i="41"/>
  <c r="O101" i="41"/>
  <c r="O87" i="41"/>
  <c r="O14" i="41"/>
  <c r="R14" i="41" s="1"/>
  <c r="O75" i="41"/>
  <c r="O38" i="41"/>
  <c r="O99" i="41"/>
  <c r="O20" i="41"/>
  <c r="O42" i="41"/>
  <c r="O56" i="41"/>
  <c r="O27" i="41"/>
  <c r="O94" i="41"/>
  <c r="O65" i="41"/>
  <c r="O76" i="41"/>
  <c r="O26" i="41"/>
  <c r="O48" i="41"/>
  <c r="O19" i="41"/>
  <c r="O86" i="41"/>
  <c r="O57" i="41"/>
  <c r="O84" i="41"/>
  <c r="O60" i="41"/>
  <c r="W26" i="41"/>
  <c r="AE104" i="41"/>
  <c r="AE92" i="41"/>
  <c r="AE57" i="41"/>
  <c r="AE107" i="41"/>
  <c r="O53" i="41"/>
  <c r="O50" i="41"/>
  <c r="O17" i="41"/>
  <c r="AE101" i="41"/>
  <c r="R19" i="41"/>
  <c r="W55" i="41"/>
  <c r="AE73" i="41"/>
  <c r="AE98" i="41"/>
  <c r="O105" i="41"/>
  <c r="O67" i="41"/>
  <c r="O68" i="41"/>
  <c r="O78" i="41"/>
  <c r="O40" i="41"/>
  <c r="O79" i="41"/>
  <c r="O102" i="41"/>
  <c r="O64" i="41"/>
  <c r="O28" i="41"/>
  <c r="O85" i="41"/>
  <c r="O24" i="41"/>
  <c r="O82" i="41"/>
  <c r="O62" i="41"/>
  <c r="O33" i="41"/>
  <c r="O92" i="41"/>
  <c r="O69" i="41"/>
  <c r="O16" i="41"/>
  <c r="O66" i="41"/>
  <c r="O54" i="41"/>
  <c r="O25" i="41"/>
  <c r="O23" i="41"/>
  <c r="O39" i="41"/>
  <c r="AE35" i="41"/>
  <c r="O72" i="41"/>
  <c r="O110" i="41"/>
  <c r="W56" i="41"/>
  <c r="AE86" i="41"/>
  <c r="W90" i="41"/>
  <c r="H27" i="41"/>
  <c r="H43" i="41"/>
  <c r="H59" i="41"/>
  <c r="H75" i="41"/>
  <c r="H91" i="41"/>
  <c r="H107" i="41"/>
  <c r="H29" i="41"/>
  <c r="H65" i="41"/>
  <c r="H97" i="41"/>
  <c r="H22" i="41"/>
  <c r="H38" i="41"/>
  <c r="H54" i="41"/>
  <c r="H70" i="41"/>
  <c r="H86" i="41"/>
  <c r="H102" i="41"/>
  <c r="H16" i="41"/>
  <c r="H32" i="41"/>
  <c r="H48" i="41"/>
  <c r="H64" i="41"/>
  <c r="H80" i="41"/>
  <c r="H96" i="41"/>
  <c r="H13" i="41"/>
  <c r="H37" i="41"/>
  <c r="H69" i="41"/>
  <c r="H101" i="41"/>
  <c r="AE75" i="41"/>
  <c r="W58" i="41"/>
  <c r="W94" i="41"/>
  <c r="W34" i="41"/>
  <c r="H31" i="41"/>
  <c r="H47" i="41"/>
  <c r="H63" i="41"/>
  <c r="H79" i="41"/>
  <c r="H95" i="41"/>
  <c r="H111" i="41"/>
  <c r="H41" i="41"/>
  <c r="H73" i="41"/>
  <c r="H105" i="41"/>
  <c r="H26" i="41"/>
  <c r="H42" i="41"/>
  <c r="H58" i="41"/>
  <c r="H74" i="41"/>
  <c r="H90" i="41"/>
  <c r="H106" i="41"/>
  <c r="H20" i="41"/>
  <c r="R20" i="41" s="1"/>
  <c r="H36" i="41"/>
  <c r="H52" i="41"/>
  <c r="H68" i="41"/>
  <c r="H84" i="41"/>
  <c r="H100" i="41"/>
  <c r="H21" i="41"/>
  <c r="R21" i="41" s="1"/>
  <c r="H45" i="41"/>
  <c r="H77" i="41"/>
  <c r="H109" i="41"/>
  <c r="W38" i="41"/>
  <c r="H23" i="41"/>
  <c r="H39" i="41"/>
  <c r="H55" i="41"/>
  <c r="H71" i="41"/>
  <c r="H87" i="41"/>
  <c r="H103" i="41"/>
  <c r="H17" i="41"/>
  <c r="R17" i="41" s="1"/>
  <c r="H57" i="41"/>
  <c r="H89" i="41"/>
  <c r="H18" i="41"/>
  <c r="R18" i="41" s="1"/>
  <c r="H34" i="41"/>
  <c r="H50" i="41"/>
  <c r="H66" i="41"/>
  <c r="H82" i="41"/>
  <c r="H98" i="41"/>
  <c r="H12" i="41"/>
  <c r="H28" i="41"/>
  <c r="H44" i="41"/>
  <c r="H60" i="41"/>
  <c r="H76" i="41"/>
  <c r="H92" i="41"/>
  <c r="H108" i="41"/>
  <c r="H33" i="41"/>
  <c r="H61" i="41"/>
  <c r="H93" i="41"/>
  <c r="AE111" i="41"/>
  <c r="AE41" i="41"/>
  <c r="S12" i="44"/>
  <c r="B45" i="44" s="1"/>
  <c r="S25" i="44"/>
  <c r="S21" i="44"/>
  <c r="P63" i="36"/>
  <c r="Q63" i="36"/>
  <c r="R12" i="41"/>
  <c r="I12" i="27" a="1"/>
  <c r="R12" i="27"/>
  <c r="H73" i="36"/>
  <c r="H75" i="36"/>
  <c r="H74" i="36"/>
  <c r="H76" i="36"/>
  <c r="H80" i="36"/>
  <c r="H81" i="36"/>
  <c r="P69" i="36"/>
  <c r="P66" i="36"/>
  <c r="P62" i="36"/>
  <c r="P68" i="36"/>
  <c r="AE69" i="43"/>
  <c r="W69" i="43"/>
  <c r="AE16" i="43"/>
  <c r="W16" i="43"/>
  <c r="V12" i="43" a="1"/>
  <c r="G8" i="44"/>
  <c r="G13" i="44"/>
  <c r="G18" i="44"/>
  <c r="I19" i="44" s="1"/>
  <c r="G23" i="44"/>
  <c r="G29" i="44"/>
  <c r="G34" i="44"/>
  <c r="I35" i="44" s="1"/>
  <c r="G39" i="44"/>
  <c r="G9" i="44"/>
  <c r="G14" i="44"/>
  <c r="G19" i="44"/>
  <c r="G25" i="44"/>
  <c r="G30" i="44"/>
  <c r="G35" i="44"/>
  <c r="G11" i="44"/>
  <c r="G22" i="44"/>
  <c r="I23" i="44" s="1"/>
  <c r="G33" i="44"/>
  <c r="G10" i="44"/>
  <c r="G21" i="44"/>
  <c r="G31" i="44"/>
  <c r="G17" i="44"/>
  <c r="G38" i="44"/>
  <c r="G15" i="44"/>
  <c r="G37" i="44"/>
  <c r="G27" i="44"/>
  <c r="G26" i="44"/>
  <c r="G32" i="44"/>
  <c r="I33" i="44" s="1"/>
  <c r="G24" i="44"/>
  <c r="I25" i="44" s="1"/>
  <c r="G16" i="44"/>
  <c r="I17" i="44" s="1"/>
  <c r="G28" i="44"/>
  <c r="I29" i="44" s="1"/>
  <c r="G12" i="44"/>
  <c r="I13" i="44" s="1"/>
  <c r="G20" i="44"/>
  <c r="I21" i="44" s="1"/>
  <c r="G36" i="44"/>
  <c r="I44" i="44"/>
  <c r="H80" i="44" a="1"/>
  <c r="I81" i="44"/>
  <c r="U23" i="44"/>
  <c r="S35" i="44"/>
  <c r="S9" i="44"/>
  <c r="W13" i="27"/>
  <c r="P57" i="36"/>
  <c r="P44" i="36"/>
  <c r="P45" i="36"/>
  <c r="P55" i="36"/>
  <c r="P48" i="36"/>
  <c r="P58" i="36"/>
  <c r="P52" i="36"/>
  <c r="P51" i="36"/>
  <c r="P49" i="36"/>
  <c r="P46" i="36"/>
  <c r="P50" i="36"/>
  <c r="P56" i="36"/>
  <c r="P47" i="36"/>
  <c r="P43" i="36"/>
  <c r="H8" i="36" a="1"/>
  <c r="I9" i="36"/>
  <c r="I19" i="36"/>
  <c r="Q74" i="36"/>
  <c r="P73" i="36" a="1"/>
  <c r="W15" i="39"/>
  <c r="P54" i="36"/>
  <c r="P67" i="36"/>
  <c r="P65" i="36"/>
  <c r="Q17" i="36"/>
  <c r="H62" i="36" a="1"/>
  <c r="Q15" i="36"/>
  <c r="R14" i="27"/>
  <c r="Q13" i="36"/>
  <c r="P8" i="36" a="1"/>
  <c r="Q33" i="36"/>
  <c r="P12" i="27" a="1"/>
  <c r="W14" i="39"/>
  <c r="W13" i="39"/>
  <c r="Q12" i="39" a="1"/>
  <c r="W21" i="27"/>
  <c r="P85" i="36" a="1"/>
  <c r="Q86" i="36"/>
  <c r="Q81" i="36"/>
  <c r="P12" i="39" a="1"/>
  <c r="P80" i="36" a="1"/>
  <c r="H43" i="36" a="1"/>
  <c r="R15" i="27"/>
  <c r="V12" i="39" a="1"/>
  <c r="I12" i="39" a="1"/>
  <c r="H66" i="38"/>
  <c r="H62" i="38"/>
  <c r="H64" i="38"/>
  <c r="H69" i="38"/>
  <c r="H68" i="38"/>
  <c r="H63" i="38"/>
  <c r="H67" i="38"/>
  <c r="H65" i="38"/>
  <c r="H73" i="44"/>
  <c r="H74" i="44"/>
  <c r="H76" i="44"/>
  <c r="R18" i="27"/>
  <c r="AE79" i="37"/>
  <c r="W79" i="37"/>
  <c r="P86" i="38"/>
  <c r="P85" i="38"/>
  <c r="P80" i="44"/>
  <c r="P81" i="44"/>
  <c r="H76" i="38"/>
  <c r="H74" i="38"/>
  <c r="H75" i="38"/>
  <c r="Q58" i="44"/>
  <c r="P62" i="44" a="1"/>
  <c r="Q63" i="44"/>
  <c r="I50" i="40"/>
  <c r="H66" i="42"/>
  <c r="H62" i="42"/>
  <c r="H67" i="42"/>
  <c r="Q15" i="42"/>
  <c r="I50" i="44"/>
  <c r="P67" i="42"/>
  <c r="P69" i="42"/>
  <c r="P64" i="42"/>
  <c r="AE56" i="37"/>
  <c r="W56" i="37"/>
  <c r="I12" i="43" a="1"/>
  <c r="W36" i="43"/>
  <c r="AE36" i="43"/>
  <c r="W29" i="43"/>
  <c r="AE29" i="43"/>
  <c r="I11" i="42"/>
  <c r="P85" i="40"/>
  <c r="P86" i="40"/>
  <c r="Q17" i="44"/>
  <c r="H84" i="37"/>
  <c r="H39" i="37"/>
  <c r="H24" i="37"/>
  <c r="H83" i="37"/>
  <c r="AE102" i="37"/>
  <c r="W102" i="37"/>
  <c r="AE75" i="37"/>
  <c r="W75" i="37"/>
  <c r="AE70" i="37"/>
  <c r="W70" i="37"/>
  <c r="W55" i="37"/>
  <c r="AE55" i="37"/>
  <c r="H51" i="37"/>
  <c r="AE19" i="37"/>
  <c r="W19" i="37"/>
  <c r="W42" i="37"/>
  <c r="AE42" i="37"/>
  <c r="W31" i="37"/>
  <c r="AE31" i="37"/>
  <c r="W14" i="37"/>
  <c r="AE14" i="37"/>
  <c r="Q12" i="37" a="1"/>
  <c r="H19" i="37"/>
  <c r="H109" i="37"/>
  <c r="H74" i="37"/>
  <c r="H110" i="37"/>
  <c r="H99" i="37"/>
  <c r="H18" i="37"/>
  <c r="H26" i="37"/>
  <c r="H34" i="37"/>
  <c r="H42" i="37"/>
  <c r="H50" i="37"/>
  <c r="H58" i="37"/>
  <c r="H31" i="37"/>
  <c r="H104" i="37"/>
  <c r="H33" i="37"/>
  <c r="H106" i="37"/>
  <c r="H45" i="37"/>
  <c r="H76" i="37"/>
  <c r="H92" i="37"/>
  <c r="H21" i="37"/>
  <c r="H65" i="37"/>
  <c r="H81" i="37"/>
  <c r="H97" i="37"/>
  <c r="H67" i="37"/>
  <c r="H63" i="37"/>
  <c r="H75" i="37"/>
  <c r="H79" i="37"/>
  <c r="H91" i="37"/>
  <c r="H95" i="37"/>
  <c r="H62" i="37"/>
  <c r="H66" i="37"/>
  <c r="H78" i="37"/>
  <c r="H82" i="37"/>
  <c r="H94" i="37"/>
  <c r="H98" i="37"/>
  <c r="H103" i="37"/>
  <c r="H29" i="37"/>
  <c r="H102" i="37"/>
  <c r="H12" i="37"/>
  <c r="H22" i="37"/>
  <c r="H32" i="37"/>
  <c r="H44" i="37"/>
  <c r="H54" i="37"/>
  <c r="H23" i="37"/>
  <c r="H105" i="37"/>
  <c r="H49" i="37"/>
  <c r="H35" i="37"/>
  <c r="H80" i="37"/>
  <c r="H100" i="37"/>
  <c r="H61" i="37"/>
  <c r="H85" i="37"/>
  <c r="H111" i="37"/>
  <c r="H71" i="37"/>
  <c r="H70" i="37"/>
  <c r="H20" i="37"/>
  <c r="H30" i="37"/>
  <c r="H40" i="37"/>
  <c r="H52" i="37"/>
  <c r="H15" i="37"/>
  <c r="H55" i="37"/>
  <c r="H41" i="37"/>
  <c r="H13" i="37"/>
  <c r="H72" i="37"/>
  <c r="H96" i="37"/>
  <c r="H53" i="37"/>
  <c r="H77" i="37"/>
  <c r="H101" i="37"/>
  <c r="H14" i="37"/>
  <c r="H36" i="37"/>
  <c r="H56" i="37"/>
  <c r="H17" i="37"/>
  <c r="H64" i="37"/>
  <c r="H108" i="37"/>
  <c r="H89" i="37"/>
  <c r="H90" i="37"/>
  <c r="H16" i="37"/>
  <c r="H38" i="37"/>
  <c r="H60" i="37"/>
  <c r="H25" i="37"/>
  <c r="H68" i="37"/>
  <c r="H43" i="37"/>
  <c r="H93" i="37"/>
  <c r="I37" i="42"/>
  <c r="Q11" i="38"/>
  <c r="AE86" i="37"/>
  <c r="W86" i="37"/>
  <c r="W20" i="37"/>
  <c r="AE20" i="37"/>
  <c r="P75" i="38"/>
  <c r="P73" i="38"/>
  <c r="P74" i="38"/>
  <c r="P76" i="38"/>
  <c r="G47" i="44"/>
  <c r="I48" i="44" s="1"/>
  <c r="G51" i="44"/>
  <c r="I52" i="44" s="1"/>
  <c r="G58" i="44"/>
  <c r="G55" i="44"/>
  <c r="I56" i="44" s="1"/>
  <c r="G52" i="44"/>
  <c r="G45" i="44"/>
  <c r="I46" i="44" s="1"/>
  <c r="G57" i="44"/>
  <c r="I58" i="44" s="1"/>
  <c r="G50" i="44"/>
  <c r="G54" i="44"/>
  <c r="I69" i="44"/>
  <c r="I63" i="44"/>
  <c r="I54" i="44"/>
  <c r="I33" i="42"/>
  <c r="I76" i="38"/>
  <c r="AE95" i="37"/>
  <c r="W95" i="37"/>
  <c r="AE63" i="37"/>
  <c r="W63" i="37"/>
  <c r="AE51" i="37"/>
  <c r="W51" i="37"/>
  <c r="AE27" i="37"/>
  <c r="W27" i="37"/>
  <c r="AE13" i="37"/>
  <c r="W13" i="37"/>
  <c r="V12" i="37" a="1"/>
  <c r="H80" i="40"/>
  <c r="H81" i="40"/>
  <c r="AE13" i="43"/>
  <c r="W13" i="43"/>
  <c r="Q12" i="43" a="1"/>
  <c r="O13" i="43"/>
  <c r="O18" i="43"/>
  <c r="P12" i="43" s="1" a="1"/>
  <c r="O23" i="43"/>
  <c r="O30" i="43"/>
  <c r="O41" i="43"/>
  <c r="O43" i="43"/>
  <c r="O46" i="43"/>
  <c r="O50" i="43"/>
  <c r="O52" i="43"/>
  <c r="O57" i="43"/>
  <c r="O59" i="43"/>
  <c r="O66" i="43"/>
  <c r="O68" i="43"/>
  <c r="O72" i="43"/>
  <c r="O76" i="43"/>
  <c r="O14" i="43"/>
  <c r="O25" i="43"/>
  <c r="O31" i="43"/>
  <c r="O33" i="43"/>
  <c r="O35" i="43"/>
  <c r="O37" i="43"/>
  <c r="O39" i="43"/>
  <c r="O44" i="43"/>
  <c r="O54" i="43"/>
  <c r="O56" i="43"/>
  <c r="O61" i="43"/>
  <c r="O63" i="43"/>
  <c r="O15" i="43"/>
  <c r="O22" i="43"/>
  <c r="O40" i="43"/>
  <c r="O53" i="43"/>
  <c r="O58" i="43"/>
  <c r="O67" i="43"/>
  <c r="O73" i="43"/>
  <c r="O78" i="43"/>
  <c r="O82" i="43"/>
  <c r="O87" i="43"/>
  <c r="O90" i="43"/>
  <c r="O26" i="43"/>
  <c r="O51" i="43"/>
  <c r="O62" i="43"/>
  <c r="O71" i="43"/>
  <c r="O77" i="43"/>
  <c r="O81" i="43"/>
  <c r="O84" i="43"/>
  <c r="O89" i="43"/>
  <c r="O92" i="43"/>
  <c r="O94" i="43"/>
  <c r="O96" i="43"/>
  <c r="O98" i="43"/>
  <c r="O100" i="43"/>
  <c r="O102" i="43"/>
  <c r="O104" i="43"/>
  <c r="O106" i="43"/>
  <c r="O108" i="43"/>
  <c r="O110" i="43"/>
  <c r="O17" i="43"/>
  <c r="O19" i="43"/>
  <c r="O29" i="43"/>
  <c r="O47" i="43"/>
  <c r="O60" i="43"/>
  <c r="O69" i="43"/>
  <c r="O79" i="43"/>
  <c r="O80" i="43"/>
  <c r="O97" i="43"/>
  <c r="O105" i="43"/>
  <c r="O16" i="43"/>
  <c r="O32" i="43"/>
  <c r="O34" i="43"/>
  <c r="O42" i="43"/>
  <c r="O45" i="43"/>
  <c r="O48" i="43"/>
  <c r="O49" i="43"/>
  <c r="O75" i="43"/>
  <c r="O83" i="43"/>
  <c r="O95" i="43"/>
  <c r="O103" i="43"/>
  <c r="O111" i="43"/>
  <c r="O55" i="43"/>
  <c r="O64" i="43"/>
  <c r="O65" i="43"/>
  <c r="O28" i="43"/>
  <c r="O21" i="43"/>
  <c r="O27" i="43"/>
  <c r="O74" i="43"/>
  <c r="O88" i="43"/>
  <c r="O93" i="43"/>
  <c r="O99" i="43"/>
  <c r="O101" i="43"/>
  <c r="O107" i="43"/>
  <c r="O109" i="43"/>
  <c r="O24" i="43"/>
  <c r="I52" i="38"/>
  <c r="U34" i="41"/>
  <c r="U28" i="41"/>
  <c r="U24" i="41"/>
  <c r="U96" i="41"/>
  <c r="U20" i="41"/>
  <c r="U60" i="41"/>
  <c r="U100" i="41"/>
  <c r="U58" i="41"/>
  <c r="U16" i="41"/>
  <c r="U86" i="41"/>
  <c r="U54" i="41"/>
  <c r="U22" i="41"/>
  <c r="U15" i="41"/>
  <c r="U23" i="41"/>
  <c r="U31" i="41"/>
  <c r="U39" i="41"/>
  <c r="U47" i="41"/>
  <c r="U55" i="41"/>
  <c r="U63" i="41"/>
  <c r="U71" i="41"/>
  <c r="U79" i="41"/>
  <c r="U87" i="41"/>
  <c r="U95" i="41"/>
  <c r="U103" i="41"/>
  <c r="U111" i="41"/>
  <c r="U14" i="41"/>
  <c r="W85" i="43"/>
  <c r="AE85" i="43"/>
  <c r="O23" i="38"/>
  <c r="Q23" i="38" s="1"/>
  <c r="O16" i="38"/>
  <c r="O32" i="38"/>
  <c r="O17" i="38"/>
  <c r="O33" i="38"/>
  <c r="O26" i="38"/>
  <c r="O27" i="38"/>
  <c r="H80" i="38" a="1"/>
  <c r="I81" i="38"/>
  <c r="G44" i="40"/>
  <c r="I44" i="40" s="1"/>
  <c r="G50" i="40"/>
  <c r="G57" i="40"/>
  <c r="I58" i="40" s="1"/>
  <c r="G45" i="40"/>
  <c r="I46" i="40" s="1"/>
  <c r="G52" i="40"/>
  <c r="I52" i="40" s="1"/>
  <c r="G58" i="40"/>
  <c r="G53" i="40"/>
  <c r="I54" i="40" s="1"/>
  <c r="G48" i="40"/>
  <c r="I48" i="40" s="1"/>
  <c r="G56" i="40"/>
  <c r="I56" i="40" s="1"/>
  <c r="AE106" i="37"/>
  <c r="W58" i="37"/>
  <c r="W54" i="37"/>
  <c r="AE40" i="37"/>
  <c r="AE39" i="37"/>
  <c r="W36" i="37"/>
  <c r="W30" i="37"/>
  <c r="U14" i="37"/>
  <c r="U20" i="37"/>
  <c r="U40" i="37"/>
  <c r="U42" i="37"/>
  <c r="U46" i="37"/>
  <c r="U68" i="37"/>
  <c r="U84" i="37"/>
  <c r="U100" i="37"/>
  <c r="U103" i="37"/>
  <c r="U106" i="37"/>
  <c r="U108" i="37"/>
  <c r="U101" i="37"/>
  <c r="U93" i="37"/>
  <c r="U85" i="37"/>
  <c r="U77" i="37"/>
  <c r="U69" i="37"/>
  <c r="U61" i="37"/>
  <c r="U53" i="37"/>
  <c r="U45" i="37"/>
  <c r="U37" i="37"/>
  <c r="U29" i="37"/>
  <c r="U21" i="37"/>
  <c r="U13" i="37"/>
  <c r="U12" i="37"/>
  <c r="U30" i="37"/>
  <c r="U36" i="37"/>
  <c r="U54" i="37"/>
  <c r="U56" i="37"/>
  <c r="U58" i="37"/>
  <c r="U70" i="37"/>
  <c r="U86" i="37"/>
  <c r="U102" i="37"/>
  <c r="H73" i="40"/>
  <c r="H74" i="40"/>
  <c r="H75" i="40"/>
  <c r="P64" i="40"/>
  <c r="P67" i="40"/>
  <c r="P66" i="40"/>
  <c r="P62" i="40"/>
  <c r="P69" i="40"/>
  <c r="H74" i="42"/>
  <c r="H75" i="42"/>
  <c r="H76" i="42"/>
  <c r="H73" i="42"/>
  <c r="W107" i="43"/>
  <c r="AE107" i="43"/>
  <c r="W105" i="43"/>
  <c r="AE105" i="43"/>
  <c r="W99" i="43"/>
  <c r="AE99" i="43"/>
  <c r="W97" i="43"/>
  <c r="AE97" i="43"/>
  <c r="W24" i="43"/>
  <c r="AE24" i="43"/>
  <c r="AE18" i="43"/>
  <c r="W18" i="43"/>
  <c r="O39" i="38"/>
  <c r="Q39" i="38" s="1"/>
  <c r="I81" i="42"/>
  <c r="H80" i="42" a="1"/>
  <c r="O107" i="37"/>
  <c r="O105" i="37"/>
  <c r="O104" i="37"/>
  <c r="O99" i="37"/>
  <c r="O98" i="37"/>
  <c r="O97" i="37"/>
  <c r="O96" i="37"/>
  <c r="O94" i="37"/>
  <c r="O93" i="37"/>
  <c r="O92" i="37"/>
  <c r="O90" i="37"/>
  <c r="O83" i="37"/>
  <c r="O82" i="37"/>
  <c r="O81" i="37"/>
  <c r="O80" i="37"/>
  <c r="O78" i="37"/>
  <c r="O77" i="37"/>
  <c r="O76" i="37"/>
  <c r="O74" i="37"/>
  <c r="O67" i="37"/>
  <c r="O66" i="37"/>
  <c r="O65" i="37"/>
  <c r="O64" i="37"/>
  <c r="O62" i="37"/>
  <c r="O61" i="37"/>
  <c r="O60" i="37"/>
  <c r="O50" i="37"/>
  <c r="O48" i="37"/>
  <c r="O44" i="37"/>
  <c r="O38" i="37"/>
  <c r="O26" i="37"/>
  <c r="O24" i="37"/>
  <c r="P12" i="37" s="1" a="1"/>
  <c r="U110" i="39"/>
  <c r="U109" i="39"/>
  <c r="U104" i="39"/>
  <c r="U100" i="39"/>
  <c r="U94" i="39"/>
  <c r="U72" i="39"/>
  <c r="U30" i="39"/>
  <c r="U29" i="39"/>
  <c r="U20" i="39"/>
  <c r="U19" i="39"/>
  <c r="U15" i="39"/>
  <c r="H85" i="40"/>
  <c r="H86" i="40"/>
  <c r="W87" i="43"/>
  <c r="AE87" i="43"/>
  <c r="W32" i="43"/>
  <c r="AE32" i="43"/>
  <c r="AE23" i="43"/>
  <c r="W23" i="43"/>
  <c r="W22" i="43"/>
  <c r="AE22" i="43"/>
  <c r="AE41" i="43"/>
  <c r="W41" i="43"/>
  <c r="W40" i="43"/>
  <c r="AE40" i="43"/>
  <c r="AE46" i="43"/>
  <c r="W46" i="43"/>
  <c r="AE43" i="43"/>
  <c r="W43" i="43"/>
  <c r="AE30" i="43"/>
  <c r="W30" i="43"/>
  <c r="AE20" i="43"/>
  <c r="W20" i="43"/>
  <c r="O37" i="40"/>
  <c r="O27" i="40"/>
  <c r="O85" i="42"/>
  <c r="O86" i="42"/>
  <c r="G43" i="38"/>
  <c r="G58" i="38"/>
  <c r="I58" i="38" s="1"/>
  <c r="G50" i="38"/>
  <c r="I50" i="38" s="1"/>
  <c r="O66" i="38"/>
  <c r="Q67" i="38" s="1"/>
  <c r="O65" i="38"/>
  <c r="Q65" i="38" s="1"/>
  <c r="O10" i="40"/>
  <c r="Q11" i="40" s="1"/>
  <c r="O14" i="40"/>
  <c r="O18" i="40"/>
  <c r="O22" i="40"/>
  <c r="Q23" i="40" s="1"/>
  <c r="O26" i="40"/>
  <c r="Q27" i="40" s="1"/>
  <c r="O30" i="40"/>
  <c r="O34" i="40"/>
  <c r="O38" i="40"/>
  <c r="Q39" i="40" s="1"/>
  <c r="O9" i="40"/>
  <c r="O15" i="40"/>
  <c r="O20" i="40"/>
  <c r="Q21" i="40" s="1"/>
  <c r="O25" i="40"/>
  <c r="O31" i="40"/>
  <c r="O36" i="40"/>
  <c r="O8" i="40"/>
  <c r="O13" i="40"/>
  <c r="Q13" i="40" s="1"/>
  <c r="O19" i="40"/>
  <c r="O24" i="40"/>
  <c r="O29" i="40"/>
  <c r="Q29" i="40" s="1"/>
  <c r="O35" i="40"/>
  <c r="O47" i="40"/>
  <c r="Q48" i="40" s="1"/>
  <c r="O53" i="40"/>
  <c r="Q54" i="40" s="1"/>
  <c r="O58" i="40"/>
  <c r="Q58" i="40" s="1"/>
  <c r="O43" i="40"/>
  <c r="G86" i="42"/>
  <c r="G85" i="42"/>
  <c r="G9" i="38"/>
  <c r="G14" i="38"/>
  <c r="G19" i="38"/>
  <c r="I19" i="38" s="1"/>
  <c r="G25" i="38"/>
  <c r="I25" i="38" s="1"/>
  <c r="G30" i="38"/>
  <c r="I31" i="38" s="1"/>
  <c r="G35" i="38"/>
  <c r="I35" i="38" s="1"/>
  <c r="O44" i="38"/>
  <c r="O50" i="38"/>
  <c r="Q50" i="38" s="1"/>
  <c r="O55" i="38"/>
  <c r="Q56" i="38" s="1"/>
  <c r="G12" i="40"/>
  <c r="I13" i="40" s="1"/>
  <c r="G23" i="40"/>
  <c r="I23" i="40" s="1"/>
  <c r="G33" i="40"/>
  <c r="I33" i="40" s="1"/>
  <c r="G44" i="42"/>
  <c r="G48" i="42"/>
  <c r="I48" i="42" s="1"/>
  <c r="G52" i="42"/>
  <c r="G56" i="42"/>
  <c r="I56" i="42" s="1"/>
  <c r="G45" i="42"/>
  <c r="I46" i="42" s="1"/>
  <c r="G49" i="42"/>
  <c r="I50" i="42" s="1"/>
  <c r="G53" i="42"/>
  <c r="I54" i="42" s="1"/>
  <c r="G57" i="42"/>
  <c r="I58" i="42" s="1"/>
  <c r="O11" i="44"/>
  <c r="O23" i="44"/>
  <c r="Q23" i="44" s="1"/>
  <c r="O34" i="44"/>
  <c r="Q35" i="44" s="1"/>
  <c r="O15" i="44"/>
  <c r="Q15" i="44" s="1"/>
  <c r="O26" i="44"/>
  <c r="Q27" i="44" s="1"/>
  <c r="O35" i="44"/>
  <c r="U21" i="43"/>
  <c r="V35" i="44" s="1"/>
  <c r="U19" i="43"/>
  <c r="U17" i="43"/>
  <c r="U15" i="43"/>
  <c r="V37" i="44" s="1"/>
  <c r="G37" i="38"/>
  <c r="I37" i="38" s="1"/>
  <c r="G29" i="38"/>
  <c r="I29" i="38" s="1"/>
  <c r="G22" i="38"/>
  <c r="I23" i="38" s="1"/>
  <c r="G15" i="38"/>
  <c r="G8" i="38"/>
  <c r="O56" i="38"/>
  <c r="O48" i="38"/>
  <c r="Q48" i="38" s="1"/>
  <c r="O45" i="38"/>
  <c r="Q46" i="38" s="1"/>
  <c r="G39" i="40"/>
  <c r="I39" i="40" s="1"/>
  <c r="G24" i="40"/>
  <c r="I25" i="40" s="1"/>
  <c r="G8" i="40"/>
  <c r="G66" i="40"/>
  <c r="G67" i="40"/>
  <c r="O74" i="40"/>
  <c r="O73" i="40"/>
  <c r="O8" i="42"/>
  <c r="O13" i="42"/>
  <c r="Q13" i="42" s="1"/>
  <c r="O19" i="42"/>
  <c r="Q19" i="42" s="1"/>
  <c r="O24" i="42"/>
  <c r="O29" i="42"/>
  <c r="Q29" i="42" s="1"/>
  <c r="O35" i="42"/>
  <c r="Q35" i="42" s="1"/>
  <c r="O9" i="42"/>
  <c r="O15" i="42"/>
  <c r="O20" i="42"/>
  <c r="Q21" i="42" s="1"/>
  <c r="O25" i="42"/>
  <c r="O31" i="42"/>
  <c r="Q31" i="42" s="1"/>
  <c r="O36" i="42"/>
  <c r="Q37" i="42" s="1"/>
  <c r="G51" i="42"/>
  <c r="G43" i="42"/>
  <c r="O31" i="44"/>
  <c r="Q31" i="44" s="1"/>
  <c r="O10" i="44"/>
  <c r="Q44" i="44"/>
  <c r="P73" i="44" a="1"/>
  <c r="Q74" i="44"/>
  <c r="G30" i="42"/>
  <c r="I31" i="42" s="1"/>
  <c r="O58" i="42"/>
  <c r="Q58" i="42" s="1"/>
  <c r="O52" i="42"/>
  <c r="P43" i="42" s="1" a="1"/>
  <c r="O58" i="44"/>
  <c r="O52" i="44"/>
  <c r="Q52" i="44" s="1"/>
  <c r="O47" i="44"/>
  <c r="Q48" i="44" s="1"/>
  <c r="G67" i="44"/>
  <c r="I67" i="44" s="1"/>
  <c r="S33" i="44"/>
  <c r="U33" i="44"/>
  <c r="A45" i="44"/>
  <c r="U15" i="44"/>
  <c r="S15" i="44"/>
  <c r="U27" i="44"/>
  <c r="S27" i="44"/>
  <c r="R13" i="41" l="1"/>
  <c r="Q12" i="41" s="1" a="1"/>
  <c r="R16" i="41"/>
  <c r="I12" i="41" a="1"/>
  <c r="P27" i="43"/>
  <c r="P20" i="43"/>
  <c r="P36" i="43"/>
  <c r="P14" i="43"/>
  <c r="P30" i="43"/>
  <c r="P13" i="43"/>
  <c r="P59" i="43"/>
  <c r="P71" i="43"/>
  <c r="P79" i="43"/>
  <c r="P46" i="43"/>
  <c r="P58" i="43"/>
  <c r="P60" i="43"/>
  <c r="P81" i="43"/>
  <c r="P89" i="43"/>
  <c r="P97" i="43"/>
  <c r="P105" i="43"/>
  <c r="P56" i="43"/>
  <c r="P49" i="43"/>
  <c r="P21" i="43"/>
  <c r="P72" i="43"/>
  <c r="P94" i="43"/>
  <c r="P110" i="43"/>
  <c r="P96" i="43"/>
  <c r="P84" i="43"/>
  <c r="P37" i="43"/>
  <c r="P31" i="43"/>
  <c r="P28" i="43"/>
  <c r="P12" i="43"/>
  <c r="P34" i="43"/>
  <c r="P51" i="43"/>
  <c r="P69" i="43"/>
  <c r="P25" i="43"/>
  <c r="P50" i="43"/>
  <c r="P42" i="43"/>
  <c r="P83" i="43"/>
  <c r="P93" i="43"/>
  <c r="P103" i="43"/>
  <c r="P57" i="43"/>
  <c r="P70" i="43"/>
  <c r="P64" i="43"/>
  <c r="P98" i="43"/>
  <c r="P80" i="43"/>
  <c r="P78" i="43"/>
  <c r="P15" i="43"/>
  <c r="P16" i="43"/>
  <c r="P44" i="43"/>
  <c r="P41" i="43"/>
  <c r="P63" i="43"/>
  <c r="P77" i="43"/>
  <c r="P54" i="43"/>
  <c r="P68" i="43"/>
  <c r="P91" i="43"/>
  <c r="P107" i="43"/>
  <c r="P33" i="43"/>
  <c r="P48" i="43"/>
  <c r="P102" i="43"/>
  <c r="P104" i="43"/>
  <c r="P108" i="43"/>
  <c r="P19" i="43"/>
  <c r="P24" i="43"/>
  <c r="P18" i="43"/>
  <c r="P45" i="43"/>
  <c r="P67" i="43"/>
  <c r="P38" i="43"/>
  <c r="P62" i="43"/>
  <c r="P76" i="43"/>
  <c r="P95" i="43"/>
  <c r="P109" i="43"/>
  <c r="P65" i="43"/>
  <c r="P82" i="43"/>
  <c r="P106" i="43"/>
  <c r="P52" i="43"/>
  <c r="P23" i="43"/>
  <c r="P22" i="43"/>
  <c r="P73" i="43"/>
  <c r="P66" i="43"/>
  <c r="P99" i="43"/>
  <c r="P17" i="43"/>
  <c r="P53" i="43"/>
  <c r="P40" i="43"/>
  <c r="P55" i="43"/>
  <c r="P47" i="43"/>
  <c r="P87" i="43"/>
  <c r="P74" i="43"/>
  <c r="P90" i="43"/>
  <c r="P100" i="43"/>
  <c r="P29" i="43"/>
  <c r="P85" i="43"/>
  <c r="P86" i="43"/>
  <c r="P35" i="43"/>
  <c r="P75" i="43"/>
  <c r="P101" i="43"/>
  <c r="P88" i="43"/>
  <c r="P61" i="43"/>
  <c r="P32" i="43"/>
  <c r="P111" i="43"/>
  <c r="P26" i="43"/>
  <c r="P39" i="43"/>
  <c r="P92" i="43"/>
  <c r="P43" i="43"/>
  <c r="P20" i="37"/>
  <c r="P28" i="37"/>
  <c r="P36" i="37"/>
  <c r="P44" i="37"/>
  <c r="P52" i="37"/>
  <c r="P60" i="37"/>
  <c r="P68" i="37"/>
  <c r="P76" i="37"/>
  <c r="P84" i="37"/>
  <c r="P92" i="37"/>
  <c r="P100" i="37"/>
  <c r="P108" i="37"/>
  <c r="P29" i="37"/>
  <c r="P109" i="37"/>
  <c r="P31" i="37"/>
  <c r="P61" i="37"/>
  <c r="P69" i="37"/>
  <c r="P77" i="37"/>
  <c r="P85" i="37"/>
  <c r="P93" i="37"/>
  <c r="P101" i="37"/>
  <c r="P27" i="37"/>
  <c r="P35" i="37"/>
  <c r="P41" i="37"/>
  <c r="P43" i="37"/>
  <c r="P18" i="37"/>
  <c r="P30" i="37"/>
  <c r="P40" i="37"/>
  <c r="P50" i="37"/>
  <c r="P62" i="37"/>
  <c r="P72" i="37"/>
  <c r="P82" i="37"/>
  <c r="P94" i="37"/>
  <c r="P104" i="37"/>
  <c r="P21" i="37"/>
  <c r="P12" i="37"/>
  <c r="P47" i="37"/>
  <c r="P67" i="37"/>
  <c r="P79" i="37"/>
  <c r="P89" i="37"/>
  <c r="P99" i="37"/>
  <c r="P49" i="37"/>
  <c r="P107" i="37"/>
  <c r="P51" i="37"/>
  <c r="P16" i="37"/>
  <c r="P32" i="37"/>
  <c r="P46" i="37"/>
  <c r="P58" i="37"/>
  <c r="P74" i="37"/>
  <c r="P88" i="37"/>
  <c r="P102" i="37"/>
  <c r="P37" i="37"/>
  <c r="P23" i="37"/>
  <c r="P65" i="37"/>
  <c r="P81" i="37"/>
  <c r="P95" i="37"/>
  <c r="P17" i="37"/>
  <c r="P19" i="37"/>
  <c r="P14" i="37"/>
  <c r="P34" i="37"/>
  <c r="P54" i="37"/>
  <c r="P70" i="37"/>
  <c r="P90" i="37"/>
  <c r="P110" i="37"/>
  <c r="P15" i="37"/>
  <c r="P71" i="37"/>
  <c r="P87" i="37"/>
  <c r="P111" i="37"/>
  <c r="P105" i="37"/>
  <c r="P22" i="37"/>
  <c r="P38" i="37"/>
  <c r="P56" i="37"/>
  <c r="P78" i="37"/>
  <c r="P96" i="37"/>
  <c r="P13" i="37"/>
  <c r="P39" i="37"/>
  <c r="P73" i="37"/>
  <c r="P91" i="37"/>
  <c r="P59" i="37"/>
  <c r="P33" i="37"/>
  <c r="P48" i="37"/>
  <c r="P86" i="37"/>
  <c r="P53" i="37"/>
  <c r="P83" i="37"/>
  <c r="P57" i="37"/>
  <c r="P42" i="37"/>
  <c r="P80" i="37"/>
  <c r="P45" i="37"/>
  <c r="P75" i="37"/>
  <c r="P25" i="37"/>
  <c r="P26" i="37"/>
  <c r="P106" i="37"/>
  <c r="P103" i="37"/>
  <c r="P64" i="37"/>
  <c r="P55" i="37"/>
  <c r="P98" i="37"/>
  <c r="P63" i="37"/>
  <c r="P66" i="37"/>
  <c r="P97" i="37"/>
  <c r="P24" i="37"/>
  <c r="P47" i="42"/>
  <c r="P51" i="42"/>
  <c r="P55" i="42"/>
  <c r="P44" i="42"/>
  <c r="P48" i="42"/>
  <c r="P53" i="42"/>
  <c r="P58" i="42"/>
  <c r="P49" i="42"/>
  <c r="P56" i="42"/>
  <c r="P50" i="42"/>
  <c r="P57" i="42"/>
  <c r="P54" i="42"/>
  <c r="P52" i="42"/>
  <c r="P46" i="42"/>
  <c r="P43" i="42"/>
  <c r="P45" i="42"/>
  <c r="I9" i="38"/>
  <c r="H8" i="38" a="1"/>
  <c r="P91" i="27"/>
  <c r="P69" i="27"/>
  <c r="P87" i="27"/>
  <c r="P65" i="27"/>
  <c r="P44" i="27"/>
  <c r="P59" i="27"/>
  <c r="P45" i="27"/>
  <c r="P34" i="27"/>
  <c r="P43" i="27"/>
  <c r="P30" i="27"/>
  <c r="P80" i="27"/>
  <c r="P61" i="27"/>
  <c r="P21" i="27"/>
  <c r="P68" i="27"/>
  <c r="P24" i="27"/>
  <c r="P23" i="27"/>
  <c r="P46" i="27"/>
  <c r="P16" i="27"/>
  <c r="P110" i="27"/>
  <c r="P42" i="27"/>
  <c r="P73" i="27"/>
  <c r="P100" i="27"/>
  <c r="P22" i="27"/>
  <c r="P18" i="27"/>
  <c r="P49" i="27"/>
  <c r="P83" i="27"/>
  <c r="P39" i="27"/>
  <c r="P82" i="27"/>
  <c r="P89" i="27"/>
  <c r="P38" i="27"/>
  <c r="P47" i="27"/>
  <c r="P28" i="27"/>
  <c r="P32" i="27"/>
  <c r="P78" i="27"/>
  <c r="P85" i="27"/>
  <c r="P64" i="27"/>
  <c r="P101" i="27"/>
  <c r="P98" i="27"/>
  <c r="P62" i="27"/>
  <c r="P104" i="27"/>
  <c r="P90" i="27"/>
  <c r="P26" i="27"/>
  <c r="P88" i="27"/>
  <c r="P66" i="27"/>
  <c r="P71" i="27"/>
  <c r="P17" i="27"/>
  <c r="P75" i="27"/>
  <c r="P95" i="27"/>
  <c r="P48" i="27"/>
  <c r="P56" i="27"/>
  <c r="P105" i="27"/>
  <c r="P15" i="27"/>
  <c r="P72" i="27"/>
  <c r="P52" i="27"/>
  <c r="P70" i="27"/>
  <c r="P31" i="27"/>
  <c r="P20" i="27"/>
  <c r="P33" i="27"/>
  <c r="P99" i="27"/>
  <c r="P74" i="27"/>
  <c r="P35" i="27"/>
  <c r="P51" i="27"/>
  <c r="P111" i="27"/>
  <c r="P84" i="27"/>
  <c r="P63" i="27"/>
  <c r="P107" i="27"/>
  <c r="P40" i="27"/>
  <c r="P36" i="27"/>
  <c r="P19" i="27"/>
  <c r="P67" i="27"/>
  <c r="P103" i="27"/>
  <c r="P12" i="27"/>
  <c r="P86" i="27"/>
  <c r="P106" i="27"/>
  <c r="P109" i="27"/>
  <c r="P76" i="27"/>
  <c r="P102" i="27"/>
  <c r="P53" i="27"/>
  <c r="P77" i="27"/>
  <c r="P25" i="27"/>
  <c r="P97" i="27"/>
  <c r="P13" i="27"/>
  <c r="P92" i="27"/>
  <c r="P37" i="27"/>
  <c r="P96" i="27"/>
  <c r="P94" i="27"/>
  <c r="P58" i="27"/>
  <c r="P27" i="27"/>
  <c r="P60" i="27"/>
  <c r="P108" i="27"/>
  <c r="P79" i="27"/>
  <c r="P14" i="27"/>
  <c r="P54" i="27"/>
  <c r="P50" i="27"/>
  <c r="P29" i="27"/>
  <c r="P41" i="27"/>
  <c r="P81" i="27"/>
  <c r="P57" i="27"/>
  <c r="P93" i="27"/>
  <c r="P55" i="27"/>
  <c r="W14" i="27"/>
  <c r="W20" i="27"/>
  <c r="P75" i="36"/>
  <c r="P73" i="36"/>
  <c r="P76" i="36"/>
  <c r="P74" i="36"/>
  <c r="H62" i="44" a="1"/>
  <c r="V12" i="41" a="1"/>
  <c r="W12" i="41"/>
  <c r="W16" i="41"/>
  <c r="W20" i="41"/>
  <c r="W13" i="41"/>
  <c r="W15" i="41"/>
  <c r="W19" i="27"/>
  <c r="I52" i="42"/>
  <c r="I12" i="37" a="1"/>
  <c r="P80" i="36"/>
  <c r="P81" i="36"/>
  <c r="P85" i="36"/>
  <c r="P86" i="36"/>
  <c r="W23" i="27"/>
  <c r="H19" i="36"/>
  <c r="H30" i="36"/>
  <c r="H32" i="36"/>
  <c r="H18" i="36"/>
  <c r="H22" i="36"/>
  <c r="H25" i="36"/>
  <c r="H37" i="36"/>
  <c r="H39" i="36"/>
  <c r="H35" i="36"/>
  <c r="H23" i="36"/>
  <c r="H15" i="36"/>
  <c r="H10" i="36"/>
  <c r="H33" i="36"/>
  <c r="H20" i="36"/>
  <c r="H14" i="36"/>
  <c r="H17" i="36"/>
  <c r="H24" i="36"/>
  <c r="H28" i="36"/>
  <c r="H9" i="36"/>
  <c r="H13" i="36"/>
  <c r="H27" i="36"/>
  <c r="H26" i="36"/>
  <c r="H31" i="36"/>
  <c r="H11" i="36"/>
  <c r="H38" i="36"/>
  <c r="H29" i="36"/>
  <c r="H8" i="36"/>
  <c r="H21" i="36"/>
  <c r="H16" i="36"/>
  <c r="H36" i="36"/>
  <c r="H12" i="36"/>
  <c r="H34" i="36"/>
  <c r="H43" i="44" a="1"/>
  <c r="V29" i="44"/>
  <c r="Q25" i="42"/>
  <c r="P73" i="40" a="1"/>
  <c r="Q74" i="40"/>
  <c r="H8" i="40" a="1"/>
  <c r="I9" i="40"/>
  <c r="Q9" i="40"/>
  <c r="P8" i="40" a="1"/>
  <c r="Q35" i="40"/>
  <c r="Q19" i="40"/>
  <c r="V39" i="44"/>
  <c r="I86" i="42"/>
  <c r="H85" i="42" a="1"/>
  <c r="Q25" i="40"/>
  <c r="Q37" i="40"/>
  <c r="Q31" i="40"/>
  <c r="Q15" i="40"/>
  <c r="P85" i="42" a="1"/>
  <c r="Q86" i="42"/>
  <c r="H80" i="42"/>
  <c r="H81" i="42"/>
  <c r="Q27" i="38"/>
  <c r="Q17" i="38"/>
  <c r="P8" i="38" a="1"/>
  <c r="V13" i="37"/>
  <c r="V21" i="37"/>
  <c r="V29" i="37"/>
  <c r="V37" i="37"/>
  <c r="V45" i="37"/>
  <c r="V53" i="37"/>
  <c r="V12" i="37"/>
  <c r="V44" i="37"/>
  <c r="V64" i="37"/>
  <c r="V72" i="37"/>
  <c r="V80" i="37"/>
  <c r="V88" i="37"/>
  <c r="V96" i="37"/>
  <c r="V103" i="37"/>
  <c r="V22" i="37"/>
  <c r="V54" i="37"/>
  <c r="V40" i="37"/>
  <c r="V69" i="37"/>
  <c r="V85" i="37"/>
  <c r="V101" i="37"/>
  <c r="V48" i="37"/>
  <c r="V56" i="37"/>
  <c r="V75" i="37"/>
  <c r="V42" i="37"/>
  <c r="V83" i="37"/>
  <c r="V19" i="37"/>
  <c r="V27" i="37"/>
  <c r="V35" i="37"/>
  <c r="V43" i="37"/>
  <c r="V51" i="37"/>
  <c r="V15" i="37"/>
  <c r="V31" i="37"/>
  <c r="V47" i="37"/>
  <c r="V59" i="37"/>
  <c r="V52" i="37"/>
  <c r="V68" i="37"/>
  <c r="V78" i="37"/>
  <c r="V90" i="37"/>
  <c r="V100" i="37"/>
  <c r="V14" i="37"/>
  <c r="V104" i="37"/>
  <c r="V61" i="37"/>
  <c r="V81" i="37"/>
  <c r="V107" i="37"/>
  <c r="V108" i="37"/>
  <c r="V24" i="37"/>
  <c r="V50" i="37"/>
  <c r="V67" i="37"/>
  <c r="V17" i="37"/>
  <c r="V33" i="37"/>
  <c r="V49" i="37"/>
  <c r="V20" i="37"/>
  <c r="V60" i="37"/>
  <c r="V70" i="37"/>
  <c r="V82" i="37"/>
  <c r="V92" i="37"/>
  <c r="V102" i="37"/>
  <c r="V30" i="37"/>
  <c r="V105" i="37"/>
  <c r="V65" i="37"/>
  <c r="V89" i="37"/>
  <c r="V16" i="37"/>
  <c r="V18" i="37"/>
  <c r="V91" i="37"/>
  <c r="V95" i="37"/>
  <c r="V99" i="37"/>
  <c r="V25" i="37"/>
  <c r="V57" i="37"/>
  <c r="V66" i="37"/>
  <c r="V86" i="37"/>
  <c r="V111" i="37"/>
  <c r="V58" i="37"/>
  <c r="V97" i="37"/>
  <c r="V87" i="37"/>
  <c r="V63" i="37"/>
  <c r="V23" i="37"/>
  <c r="V28" i="37"/>
  <c r="V76" i="37"/>
  <c r="V110" i="37"/>
  <c r="V73" i="37"/>
  <c r="V106" i="37"/>
  <c r="V79" i="37"/>
  <c r="V39" i="37"/>
  <c r="V36" i="37"/>
  <c r="V84" i="37"/>
  <c r="V38" i="37"/>
  <c r="V77" i="37"/>
  <c r="V71" i="37"/>
  <c r="V55" i="37"/>
  <c r="V98" i="37"/>
  <c r="V34" i="37"/>
  <c r="V62" i="37"/>
  <c r="V46" i="37"/>
  <c r="V109" i="37"/>
  <c r="V94" i="37"/>
  <c r="V74" i="37"/>
  <c r="V32" i="37"/>
  <c r="V93" i="37"/>
  <c r="V41" i="37"/>
  <c r="V26" i="37"/>
  <c r="Q103" i="37"/>
  <c r="Q87" i="37"/>
  <c r="Q71" i="37"/>
  <c r="Q55" i="37"/>
  <c r="Q39" i="37"/>
  <c r="Q23" i="37"/>
  <c r="Q106" i="37"/>
  <c r="Q90" i="37"/>
  <c r="Q74" i="37"/>
  <c r="Q58" i="37"/>
  <c r="Q42" i="37"/>
  <c r="Q26" i="37"/>
  <c r="Q105" i="37"/>
  <c r="Q73" i="37"/>
  <c r="Q41" i="37"/>
  <c r="Q104" i="37"/>
  <c r="Q72" i="37"/>
  <c r="Q40" i="37"/>
  <c r="Q109" i="37"/>
  <c r="Q45" i="37"/>
  <c r="Q92" i="37"/>
  <c r="Q28" i="37"/>
  <c r="Q20" i="37"/>
  <c r="Q69" i="37"/>
  <c r="Q36" i="37"/>
  <c r="Q107" i="37"/>
  <c r="Q91" i="37"/>
  <c r="Q75" i="37"/>
  <c r="Q59" i="37"/>
  <c r="Q43" i="37"/>
  <c r="Q27" i="37"/>
  <c r="Q110" i="37"/>
  <c r="Q94" i="37"/>
  <c r="Q78" i="37"/>
  <c r="Q62" i="37"/>
  <c r="Q46" i="37"/>
  <c r="Q30" i="37"/>
  <c r="Q14" i="37"/>
  <c r="Q81" i="37"/>
  <c r="Q49" i="37"/>
  <c r="Q17" i="37"/>
  <c r="Q80" i="37"/>
  <c r="Q48" i="37"/>
  <c r="Q16" i="37"/>
  <c r="Q61" i="37"/>
  <c r="Q108" i="37"/>
  <c r="Q44" i="37"/>
  <c r="Q52" i="37"/>
  <c r="Q101" i="37"/>
  <c r="Q68" i="37"/>
  <c r="Q111" i="37"/>
  <c r="Q79" i="37"/>
  <c r="Q47" i="37"/>
  <c r="Q15" i="37"/>
  <c r="Q82" i="37"/>
  <c r="Q50" i="37"/>
  <c r="Q18" i="37"/>
  <c r="Q57" i="37"/>
  <c r="Q88" i="37"/>
  <c r="Q24" i="37"/>
  <c r="Q13" i="37"/>
  <c r="Q84" i="37"/>
  <c r="Q100" i="37"/>
  <c r="Q99" i="37"/>
  <c r="Q67" i="37"/>
  <c r="Q35" i="37"/>
  <c r="Q102" i="37"/>
  <c r="Q70" i="37"/>
  <c r="Q38" i="37"/>
  <c r="Q97" i="37"/>
  <c r="Q33" i="37"/>
  <c r="Q64" i="37"/>
  <c r="Q93" i="37"/>
  <c r="Q76" i="37"/>
  <c r="Q85" i="37"/>
  <c r="Q21" i="37"/>
  <c r="Q83" i="37"/>
  <c r="Q19" i="37"/>
  <c r="Q54" i="37"/>
  <c r="Q65" i="37"/>
  <c r="Q32" i="37"/>
  <c r="Q12" i="37"/>
  <c r="Q31" i="37"/>
  <c r="Q34" i="37"/>
  <c r="Q96" i="37"/>
  <c r="Q60" i="37"/>
  <c r="Q95" i="37"/>
  <c r="Q98" i="37"/>
  <c r="Q22" i="37"/>
  <c r="Q56" i="37"/>
  <c r="Q53" i="37"/>
  <c r="Q63" i="37"/>
  <c r="Q89" i="37"/>
  <c r="Q37" i="37"/>
  <c r="Q51" i="37"/>
  <c r="Q25" i="37"/>
  <c r="Q29" i="37"/>
  <c r="Q77" i="37"/>
  <c r="Q86" i="37"/>
  <c r="Q66" i="37"/>
  <c r="P62" i="38" a="1"/>
  <c r="W18" i="27"/>
  <c r="I82" i="39"/>
  <c r="I18" i="39"/>
  <c r="I17" i="39"/>
  <c r="I99" i="39"/>
  <c r="I90" i="39"/>
  <c r="I36" i="39"/>
  <c r="I41" i="39"/>
  <c r="I96" i="39"/>
  <c r="I38" i="39"/>
  <c r="I94" i="39"/>
  <c r="I52" i="39"/>
  <c r="I48" i="39"/>
  <c r="I59" i="39"/>
  <c r="I28" i="39"/>
  <c r="I56" i="39"/>
  <c r="I14" i="39"/>
  <c r="I44" i="39"/>
  <c r="I105" i="39"/>
  <c r="I104" i="39"/>
  <c r="I54" i="39"/>
  <c r="I110" i="39"/>
  <c r="I80" i="39"/>
  <c r="I43" i="39"/>
  <c r="I88" i="39"/>
  <c r="I78" i="39"/>
  <c r="I35" i="39"/>
  <c r="I58" i="39"/>
  <c r="I26" i="39"/>
  <c r="I50" i="39"/>
  <c r="I53" i="39"/>
  <c r="I68" i="39"/>
  <c r="I97" i="39"/>
  <c r="I47" i="39"/>
  <c r="I102" i="39"/>
  <c r="I107" i="39"/>
  <c r="I23" i="39"/>
  <c r="I15" i="39"/>
  <c r="I62" i="39"/>
  <c r="I92" i="39"/>
  <c r="I31" i="39"/>
  <c r="I75" i="39"/>
  <c r="I76" i="39"/>
  <c r="I61" i="39"/>
  <c r="I63" i="39"/>
  <c r="I27" i="39"/>
  <c r="I21" i="39"/>
  <c r="I37" i="39"/>
  <c r="I60" i="39"/>
  <c r="I95" i="39"/>
  <c r="I77" i="39"/>
  <c r="I89" i="39"/>
  <c r="I19" i="39"/>
  <c r="I81" i="39"/>
  <c r="I32" i="39"/>
  <c r="I57" i="39"/>
  <c r="I87" i="39"/>
  <c r="I49" i="39"/>
  <c r="I101" i="39"/>
  <c r="I108" i="39"/>
  <c r="I73" i="39"/>
  <c r="I84" i="39"/>
  <c r="I103" i="39"/>
  <c r="I109" i="39"/>
  <c r="I45" i="39"/>
  <c r="I66" i="39"/>
  <c r="I64" i="39"/>
  <c r="I30" i="39"/>
  <c r="I16" i="39"/>
  <c r="I98" i="39"/>
  <c r="I86" i="39"/>
  <c r="I71" i="39"/>
  <c r="I29" i="39"/>
  <c r="I69" i="39"/>
  <c r="I24" i="39"/>
  <c r="I42" i="39"/>
  <c r="I74" i="39"/>
  <c r="I65" i="39"/>
  <c r="I93" i="39"/>
  <c r="I12" i="39"/>
  <c r="I46" i="39"/>
  <c r="I91" i="39"/>
  <c r="I34" i="39"/>
  <c r="I67" i="39"/>
  <c r="I111" i="39"/>
  <c r="I79" i="39"/>
  <c r="I25" i="39"/>
  <c r="I85" i="39"/>
  <c r="I22" i="39"/>
  <c r="I106" i="39"/>
  <c r="I51" i="39"/>
  <c r="I40" i="39"/>
  <c r="I83" i="39"/>
  <c r="I20" i="39"/>
  <c r="I72" i="39"/>
  <c r="I100" i="39"/>
  <c r="I39" i="39"/>
  <c r="I70" i="39"/>
  <c r="I55" i="39"/>
  <c r="I33" i="39"/>
  <c r="I13" i="39"/>
  <c r="W15" i="27"/>
  <c r="W19" i="41"/>
  <c r="W24" i="27"/>
  <c r="V23" i="44"/>
  <c r="H81" i="44"/>
  <c r="H80" i="44"/>
  <c r="I37" i="44"/>
  <c r="I31" i="44"/>
  <c r="V14" i="43"/>
  <c r="V18" i="43"/>
  <c r="V22" i="43"/>
  <c r="V26" i="43"/>
  <c r="V30" i="43"/>
  <c r="V34" i="43"/>
  <c r="V38" i="43"/>
  <c r="V42" i="43"/>
  <c r="V46" i="43"/>
  <c r="V49" i="43"/>
  <c r="V53" i="43"/>
  <c r="V57" i="43"/>
  <c r="V61" i="43"/>
  <c r="V65" i="43"/>
  <c r="V71" i="43"/>
  <c r="V79" i="43"/>
  <c r="V83" i="43"/>
  <c r="V87" i="43"/>
  <c r="V91" i="43"/>
  <c r="V95" i="43"/>
  <c r="V99" i="43"/>
  <c r="V103" i="43"/>
  <c r="V107" i="43"/>
  <c r="V15" i="43"/>
  <c r="V20" i="43"/>
  <c r="V25" i="43"/>
  <c r="V31" i="43"/>
  <c r="V36" i="43"/>
  <c r="V41" i="43"/>
  <c r="V47" i="43"/>
  <c r="V51" i="43"/>
  <c r="V56" i="43"/>
  <c r="V62" i="43"/>
  <c r="V67" i="43"/>
  <c r="V77" i="43"/>
  <c r="V84" i="43"/>
  <c r="V89" i="43"/>
  <c r="V94" i="43"/>
  <c r="V100" i="43"/>
  <c r="V105" i="43"/>
  <c r="V110" i="43"/>
  <c r="V74" i="43"/>
  <c r="V13" i="43"/>
  <c r="V21" i="43"/>
  <c r="V28" i="43"/>
  <c r="V35" i="43"/>
  <c r="V43" i="43"/>
  <c r="V48" i="43"/>
  <c r="V55" i="43"/>
  <c r="V63" i="43"/>
  <c r="V73" i="43"/>
  <c r="V82" i="43"/>
  <c r="V90" i="43"/>
  <c r="V97" i="43"/>
  <c r="V104" i="43"/>
  <c r="V111" i="43"/>
  <c r="V78" i="43"/>
  <c r="V16" i="43"/>
  <c r="V24" i="43"/>
  <c r="V33" i="43"/>
  <c r="V44" i="43"/>
  <c r="V52" i="43"/>
  <c r="V60" i="43"/>
  <c r="V75" i="43"/>
  <c r="V86" i="43"/>
  <c r="V96" i="43"/>
  <c r="V106" i="43"/>
  <c r="V76" i="43"/>
  <c r="V17" i="43"/>
  <c r="V29" i="43"/>
  <c r="V40" i="43"/>
  <c r="V54" i="43"/>
  <c r="V66" i="43"/>
  <c r="V85" i="43"/>
  <c r="V98" i="43"/>
  <c r="V109" i="43"/>
  <c r="V19" i="43"/>
  <c r="V32" i="43"/>
  <c r="V45" i="43"/>
  <c r="V58" i="43"/>
  <c r="V69" i="43"/>
  <c r="V88" i="43"/>
  <c r="V101" i="43"/>
  <c r="V68" i="43"/>
  <c r="V39" i="43"/>
  <c r="V64" i="43"/>
  <c r="V93" i="43"/>
  <c r="V70" i="43"/>
  <c r="V37" i="43"/>
  <c r="V59" i="43"/>
  <c r="V92" i="43"/>
  <c r="V72" i="43"/>
  <c r="V27" i="43"/>
  <c r="V81" i="43"/>
  <c r="V12" i="43"/>
  <c r="V102" i="43"/>
  <c r="V80" i="43"/>
  <c r="V108" i="43"/>
  <c r="V23" i="43"/>
  <c r="V50" i="43"/>
  <c r="I26" i="27"/>
  <c r="I18" i="27"/>
  <c r="I40" i="27"/>
  <c r="I51" i="27"/>
  <c r="I71" i="27"/>
  <c r="I106" i="27"/>
  <c r="I63" i="27"/>
  <c r="I30" i="27"/>
  <c r="I67" i="27"/>
  <c r="I80" i="27"/>
  <c r="I47" i="27"/>
  <c r="I27" i="27"/>
  <c r="I98" i="27"/>
  <c r="I74" i="27"/>
  <c r="I54" i="27"/>
  <c r="I35" i="27"/>
  <c r="I32" i="27"/>
  <c r="I34" i="27"/>
  <c r="I43" i="27"/>
  <c r="I78" i="27"/>
  <c r="I105" i="27"/>
  <c r="I39" i="27"/>
  <c r="I96" i="27"/>
  <c r="I46" i="27"/>
  <c r="I57" i="27"/>
  <c r="I90" i="27"/>
  <c r="I42" i="27"/>
  <c r="I16" i="27"/>
  <c r="I77" i="27"/>
  <c r="I92" i="27"/>
  <c r="I62" i="27"/>
  <c r="I100" i="27"/>
  <c r="I89" i="27"/>
  <c r="I101" i="27"/>
  <c r="I14" i="27"/>
  <c r="I15" i="27"/>
  <c r="I95" i="27"/>
  <c r="I48" i="27"/>
  <c r="I66" i="27"/>
  <c r="I103" i="27"/>
  <c r="I94" i="27"/>
  <c r="I88" i="27"/>
  <c r="I86" i="27"/>
  <c r="I64" i="27"/>
  <c r="I109" i="27"/>
  <c r="I56" i="27"/>
  <c r="I20" i="27"/>
  <c r="I108" i="27"/>
  <c r="I72" i="27"/>
  <c r="I68" i="27"/>
  <c r="I13" i="27"/>
  <c r="I53" i="27"/>
  <c r="I31" i="27"/>
  <c r="I25" i="27"/>
  <c r="I38" i="27"/>
  <c r="I52" i="27"/>
  <c r="I102" i="27"/>
  <c r="I50" i="27"/>
  <c r="I44" i="27"/>
  <c r="I33" i="27"/>
  <c r="I12" i="27"/>
  <c r="I93" i="27"/>
  <c r="I97" i="27"/>
  <c r="I91" i="27"/>
  <c r="I37" i="27"/>
  <c r="I70" i="27"/>
  <c r="I24" i="27"/>
  <c r="I17" i="27"/>
  <c r="I107" i="27"/>
  <c r="I79" i="27"/>
  <c r="I99" i="27"/>
  <c r="I29" i="27"/>
  <c r="I21" i="27"/>
  <c r="I69" i="27"/>
  <c r="I87" i="27"/>
  <c r="I84" i="27"/>
  <c r="I61" i="27"/>
  <c r="I81" i="27"/>
  <c r="I59" i="27"/>
  <c r="I28" i="27"/>
  <c r="I110" i="27"/>
  <c r="I82" i="27"/>
  <c r="I60" i="27"/>
  <c r="I19" i="27"/>
  <c r="I65" i="27"/>
  <c r="I83" i="27"/>
  <c r="I36" i="27"/>
  <c r="I111" i="27"/>
  <c r="I76" i="27"/>
  <c r="I49" i="27"/>
  <c r="I85" i="27"/>
  <c r="I75" i="27"/>
  <c r="I45" i="27"/>
  <c r="I22" i="27"/>
  <c r="I58" i="27"/>
  <c r="I73" i="27"/>
  <c r="I41" i="27"/>
  <c r="I23" i="27"/>
  <c r="I55" i="27"/>
  <c r="I104" i="27"/>
  <c r="W18" i="41"/>
  <c r="P76" i="44"/>
  <c r="P74" i="44"/>
  <c r="P75" i="44"/>
  <c r="P73" i="44"/>
  <c r="H43" i="42" a="1"/>
  <c r="I44" i="42"/>
  <c r="P43" i="38" a="1"/>
  <c r="Q44" i="38"/>
  <c r="H43" i="40" a="1"/>
  <c r="P68" i="44"/>
  <c r="P67" i="44"/>
  <c r="P69" i="44"/>
  <c r="P65" i="44"/>
  <c r="P62" i="44"/>
  <c r="P63" i="44"/>
  <c r="P66" i="44"/>
  <c r="P64" i="44"/>
  <c r="V44" i="39"/>
  <c r="V96" i="39"/>
  <c r="V46" i="39"/>
  <c r="V52" i="39"/>
  <c r="V53" i="39"/>
  <c r="V61" i="39"/>
  <c r="V66" i="39"/>
  <c r="V97" i="39"/>
  <c r="V39" i="39"/>
  <c r="V106" i="39"/>
  <c r="V33" i="39"/>
  <c r="V80" i="39"/>
  <c r="V102" i="39"/>
  <c r="V85" i="39"/>
  <c r="V70" i="39"/>
  <c r="V18" i="39"/>
  <c r="V78" i="39"/>
  <c r="V81" i="39"/>
  <c r="V73" i="39"/>
  <c r="V100" i="39"/>
  <c r="V92" i="39"/>
  <c r="V30" i="39"/>
  <c r="V29" i="39"/>
  <c r="V17" i="39"/>
  <c r="V63" i="39"/>
  <c r="V34" i="39"/>
  <c r="V111" i="39"/>
  <c r="V88" i="39"/>
  <c r="V67" i="39"/>
  <c r="V24" i="39"/>
  <c r="V72" i="39"/>
  <c r="V51" i="39"/>
  <c r="V14" i="39"/>
  <c r="V13" i="39"/>
  <c r="V103" i="39"/>
  <c r="V76" i="39"/>
  <c r="V25" i="39"/>
  <c r="V32" i="39"/>
  <c r="V38" i="39"/>
  <c r="V108" i="39"/>
  <c r="V64" i="39"/>
  <c r="V48" i="39"/>
  <c r="V36" i="39"/>
  <c r="V22" i="39"/>
  <c r="V98" i="39"/>
  <c r="V50" i="39"/>
  <c r="V42" i="39"/>
  <c r="V26" i="39"/>
  <c r="V95" i="39"/>
  <c r="V47" i="39"/>
  <c r="V31" i="39"/>
  <c r="V75" i="39"/>
  <c r="V59" i="39"/>
  <c r="V110" i="39"/>
  <c r="V57" i="39"/>
  <c r="V77" i="39"/>
  <c r="V94" i="39"/>
  <c r="V28" i="39"/>
  <c r="V99" i="39"/>
  <c r="V104" i="39"/>
  <c r="V83" i="39"/>
  <c r="V15" i="39"/>
  <c r="V20" i="39"/>
  <c r="V54" i="39"/>
  <c r="V84" i="39"/>
  <c r="V89" i="39"/>
  <c r="V109" i="39"/>
  <c r="V71" i="39"/>
  <c r="V23" i="39"/>
  <c r="V93" i="39"/>
  <c r="V37" i="39"/>
  <c r="V55" i="39"/>
  <c r="V107" i="39"/>
  <c r="V56" i="39"/>
  <c r="V35" i="39"/>
  <c r="V91" i="39"/>
  <c r="V40" i="39"/>
  <c r="V16" i="39"/>
  <c r="V45" i="39"/>
  <c r="V62" i="39"/>
  <c r="V105" i="39"/>
  <c r="V12" i="39"/>
  <c r="V65" i="39"/>
  <c r="V21" i="39"/>
  <c r="V87" i="39"/>
  <c r="V60" i="39"/>
  <c r="V69" i="39"/>
  <c r="V101" i="39"/>
  <c r="V90" i="39"/>
  <c r="V79" i="39"/>
  <c r="V82" i="39"/>
  <c r="V74" i="39"/>
  <c r="V27" i="39"/>
  <c r="V58" i="39"/>
  <c r="V19" i="39"/>
  <c r="V86" i="39"/>
  <c r="V43" i="39"/>
  <c r="V41" i="39"/>
  <c r="V68" i="39"/>
  <c r="V49" i="39"/>
  <c r="H45" i="36"/>
  <c r="H56" i="36"/>
  <c r="H53" i="36"/>
  <c r="H43" i="36"/>
  <c r="H49" i="36"/>
  <c r="H58" i="36"/>
  <c r="H57" i="36"/>
  <c r="H47" i="36"/>
  <c r="H48" i="36"/>
  <c r="H50" i="36"/>
  <c r="H52" i="36"/>
  <c r="H55" i="36"/>
  <c r="H46" i="36"/>
  <c r="H54" i="36"/>
  <c r="H51" i="36"/>
  <c r="H44" i="36"/>
  <c r="W16" i="27"/>
  <c r="Q9" i="42"/>
  <c r="P8" i="42" a="1"/>
  <c r="I67" i="40"/>
  <c r="H62" i="40" a="1"/>
  <c r="V25" i="44"/>
  <c r="V11" i="44"/>
  <c r="V21" i="44"/>
  <c r="V31" i="44"/>
  <c r="V9" i="44"/>
  <c r="V19" i="44"/>
  <c r="V13" i="44"/>
  <c r="I15" i="38"/>
  <c r="P43" i="40" a="1"/>
  <c r="Q44" i="40"/>
  <c r="I44" i="38"/>
  <c r="H43" i="38" a="1"/>
  <c r="H80" i="38"/>
  <c r="H81" i="38"/>
  <c r="P43" i="44" a="1"/>
  <c r="Q52" i="42"/>
  <c r="P33" i="41"/>
  <c r="P56" i="41"/>
  <c r="P83" i="41"/>
  <c r="P21" i="41"/>
  <c r="P52" i="41"/>
  <c r="P100" i="41"/>
  <c r="P78" i="41"/>
  <c r="P105" i="41"/>
  <c r="P27" i="41"/>
  <c r="P66" i="41"/>
  <c r="P76" i="41"/>
  <c r="P92" i="41"/>
  <c r="P94" i="41"/>
  <c r="P43" i="41"/>
  <c r="P39" i="41"/>
  <c r="P54" i="41"/>
  <c r="P104" i="41"/>
  <c r="P77" i="41"/>
  <c r="P62" i="41"/>
  <c r="P12" i="41"/>
  <c r="P85" i="41"/>
  <c r="P22" i="41"/>
  <c r="P72" i="41"/>
  <c r="P37" i="41"/>
  <c r="P63" i="41"/>
  <c r="P102" i="41"/>
  <c r="P88" i="41"/>
  <c r="P58" i="41"/>
  <c r="P69" i="41"/>
  <c r="P103" i="41"/>
  <c r="P41" i="41"/>
  <c r="P96" i="41"/>
  <c r="P98" i="41"/>
  <c r="P84" i="41"/>
  <c r="P30" i="41"/>
  <c r="P107" i="41"/>
  <c r="P55" i="41"/>
  <c r="P40" i="41"/>
  <c r="P109" i="41"/>
  <c r="P89" i="41"/>
  <c r="P13" i="41"/>
  <c r="P86" i="41"/>
  <c r="P99" i="41"/>
  <c r="P23" i="41"/>
  <c r="P65" i="41"/>
  <c r="P19" i="41"/>
  <c r="P90" i="41"/>
  <c r="P71" i="41"/>
  <c r="P14" i="41"/>
  <c r="P73" i="41"/>
  <c r="P59" i="41"/>
  <c r="P29" i="41"/>
  <c r="P95" i="41"/>
  <c r="P57" i="41"/>
  <c r="P82" i="41"/>
  <c r="P87" i="41"/>
  <c r="P67" i="41"/>
  <c r="P111" i="41"/>
  <c r="P48" i="41"/>
  <c r="P20" i="41"/>
  <c r="P49" i="41"/>
  <c r="P74" i="41"/>
  <c r="P24" i="41"/>
  <c r="P44" i="41"/>
  <c r="P110" i="41"/>
  <c r="P26" i="41"/>
  <c r="P31" i="41"/>
  <c r="P47" i="41"/>
  <c r="P106" i="41"/>
  <c r="P42" i="41"/>
  <c r="P35" i="41"/>
  <c r="P97" i="41"/>
  <c r="P53" i="41"/>
  <c r="P46" i="41"/>
  <c r="P91" i="41"/>
  <c r="P101" i="41"/>
  <c r="P45" i="41"/>
  <c r="P34" i="41"/>
  <c r="P75" i="41"/>
  <c r="P50" i="41"/>
  <c r="P18" i="41"/>
  <c r="P64" i="41"/>
  <c r="P80" i="41"/>
  <c r="P25" i="41"/>
  <c r="P15" i="41"/>
  <c r="P38" i="41"/>
  <c r="P60" i="41"/>
  <c r="P61" i="41"/>
  <c r="P17" i="41"/>
  <c r="P28" i="41"/>
  <c r="P70" i="41"/>
  <c r="P79" i="41"/>
  <c r="P93" i="41"/>
  <c r="P68" i="41"/>
  <c r="P51" i="41"/>
  <c r="P32" i="41"/>
  <c r="P16" i="41"/>
  <c r="P36" i="41"/>
  <c r="P108" i="41"/>
  <c r="P81" i="41"/>
  <c r="W22" i="27"/>
  <c r="Q11" i="44"/>
  <c r="P8" i="44" a="1"/>
  <c r="Q33" i="38"/>
  <c r="Q18" i="43"/>
  <c r="Q34" i="43"/>
  <c r="Q25" i="43"/>
  <c r="Q39" i="43"/>
  <c r="Q16" i="43"/>
  <c r="Q24" i="43"/>
  <c r="Q32" i="43"/>
  <c r="Q44" i="43"/>
  <c r="Q56" i="43"/>
  <c r="Q81" i="43"/>
  <c r="Q85" i="43"/>
  <c r="Q89" i="43"/>
  <c r="Q93" i="43"/>
  <c r="Q97" i="43"/>
  <c r="Q101" i="43"/>
  <c r="Q105" i="43"/>
  <c r="Q109" i="43"/>
  <c r="Q51" i="43"/>
  <c r="Q67" i="43"/>
  <c r="Q75" i="43"/>
  <c r="Q49" i="43"/>
  <c r="Q78" i="43"/>
  <c r="Q76" i="43"/>
  <c r="Q66" i="43"/>
  <c r="Q46" i="43"/>
  <c r="Q14" i="43"/>
  <c r="Q30" i="43"/>
  <c r="Q21" i="43"/>
  <c r="Q37" i="43"/>
  <c r="Q15" i="43"/>
  <c r="Q23" i="43"/>
  <c r="Q31" i="43"/>
  <c r="Q40" i="43"/>
  <c r="Q52" i="43"/>
  <c r="Q80" i="43"/>
  <c r="Q84" i="43"/>
  <c r="Q88" i="43"/>
  <c r="Q92" i="43"/>
  <c r="Q96" i="43"/>
  <c r="Q100" i="43"/>
  <c r="Q104" i="43"/>
  <c r="Q108" i="43"/>
  <c r="Q41" i="43"/>
  <c r="Q63" i="43"/>
  <c r="Q73" i="43"/>
  <c r="Q38" i="43"/>
  <c r="Q70" i="43"/>
  <c r="Q68" i="43"/>
  <c r="Q57" i="43"/>
  <c r="Q45" i="43"/>
  <c r="Q26" i="43"/>
  <c r="Q33" i="43"/>
  <c r="Q20" i="43"/>
  <c r="Q36" i="43"/>
  <c r="Q64" i="43"/>
  <c r="Q87" i="43"/>
  <c r="Q95" i="43"/>
  <c r="Q103" i="43"/>
  <c r="Q111" i="43"/>
  <c r="Q71" i="43"/>
  <c r="Q65" i="43"/>
  <c r="Q53" i="43"/>
  <c r="Q13" i="43"/>
  <c r="Q43" i="43"/>
  <c r="Q27" i="43"/>
  <c r="Q42" i="43"/>
  <c r="Q82" i="43"/>
  <c r="Q90" i="43"/>
  <c r="Q98" i="43"/>
  <c r="Q106" i="43"/>
  <c r="Q55" i="43"/>
  <c r="Q77" i="43"/>
  <c r="Q58" i="43"/>
  <c r="Q74" i="43"/>
  <c r="Q22" i="43"/>
  <c r="Q19" i="43"/>
  <c r="Q60" i="43"/>
  <c r="Q94" i="43"/>
  <c r="Q110" i="43"/>
  <c r="Q62" i="43"/>
  <c r="Q72" i="43"/>
  <c r="Q17" i="43"/>
  <c r="Q35" i="43"/>
  <c r="Q91" i="43"/>
  <c r="Q59" i="43"/>
  <c r="Q50" i="43"/>
  <c r="Q29" i="43"/>
  <c r="Q48" i="43"/>
  <c r="Q99" i="43"/>
  <c r="Q69" i="43"/>
  <c r="Q54" i="43"/>
  <c r="Q83" i="43"/>
  <c r="Q79" i="43"/>
  <c r="Q12" i="43"/>
  <c r="Q86" i="43"/>
  <c r="Q61" i="43"/>
  <c r="Q107" i="43"/>
  <c r="Q102" i="43"/>
  <c r="Q28" i="43"/>
  <c r="Q47" i="43"/>
  <c r="V17" i="44"/>
  <c r="H8" i="42" a="1"/>
  <c r="I16" i="43"/>
  <c r="I20" i="43"/>
  <c r="I24" i="43"/>
  <c r="I28" i="43"/>
  <c r="I32" i="43"/>
  <c r="I36" i="43"/>
  <c r="I40" i="43"/>
  <c r="I44" i="43"/>
  <c r="I12" i="43"/>
  <c r="I51" i="43"/>
  <c r="I55" i="43"/>
  <c r="I59" i="43"/>
  <c r="I63" i="43"/>
  <c r="I67" i="43"/>
  <c r="I74" i="43"/>
  <c r="I81" i="43"/>
  <c r="I85" i="43"/>
  <c r="I89" i="43"/>
  <c r="I93" i="43"/>
  <c r="I97" i="43"/>
  <c r="I101" i="43"/>
  <c r="I105" i="43"/>
  <c r="I109" i="43"/>
  <c r="I73" i="43"/>
  <c r="I77" i="43"/>
  <c r="I14" i="43"/>
  <c r="I19" i="43"/>
  <c r="I25" i="43"/>
  <c r="I30" i="43"/>
  <c r="I35" i="43"/>
  <c r="I41" i="43"/>
  <c r="I46" i="43"/>
  <c r="I50" i="43"/>
  <c r="I56" i="43"/>
  <c r="I61" i="43"/>
  <c r="I66" i="43"/>
  <c r="I76" i="43"/>
  <c r="I83" i="43"/>
  <c r="I88" i="43"/>
  <c r="I94" i="43"/>
  <c r="I99" i="43"/>
  <c r="I104" i="43"/>
  <c r="I110" i="43"/>
  <c r="I71" i="43"/>
  <c r="I13" i="43"/>
  <c r="I21" i="43"/>
  <c r="I27" i="43"/>
  <c r="I34" i="43"/>
  <c r="I42" i="43"/>
  <c r="I48" i="43"/>
  <c r="I54" i="43"/>
  <c r="I62" i="43"/>
  <c r="I70" i="43"/>
  <c r="I82" i="43"/>
  <c r="I90" i="43"/>
  <c r="I96" i="43"/>
  <c r="I103" i="43"/>
  <c r="I111" i="43"/>
  <c r="I15" i="43"/>
  <c r="I22" i="43"/>
  <c r="I29" i="43"/>
  <c r="I37" i="43"/>
  <c r="I43" i="43"/>
  <c r="I49" i="43"/>
  <c r="I57" i="43"/>
  <c r="I64" i="43"/>
  <c r="I72" i="43"/>
  <c r="I84" i="43"/>
  <c r="I91" i="43"/>
  <c r="I98" i="43"/>
  <c r="I106" i="43"/>
  <c r="I75" i="43"/>
  <c r="I17" i="43"/>
  <c r="I31" i="43"/>
  <c r="I45" i="43"/>
  <c r="I58" i="43"/>
  <c r="I78" i="43"/>
  <c r="I92" i="43"/>
  <c r="I107" i="43"/>
  <c r="I26" i="43"/>
  <c r="I39" i="43"/>
  <c r="I53" i="43"/>
  <c r="I68" i="43"/>
  <c r="I87" i="43"/>
  <c r="I102" i="43"/>
  <c r="I79" i="43"/>
  <c r="I38" i="43"/>
  <c r="I65" i="43"/>
  <c r="I100" i="43"/>
  <c r="I18" i="43"/>
  <c r="I47" i="43"/>
  <c r="I80" i="43"/>
  <c r="I108" i="43"/>
  <c r="I23" i="43"/>
  <c r="I86" i="43"/>
  <c r="I33" i="43"/>
  <c r="I95" i="43"/>
  <c r="I52" i="43"/>
  <c r="I60" i="43"/>
  <c r="I69" i="43"/>
  <c r="W17" i="41"/>
  <c r="P82" i="39"/>
  <c r="P20" i="39"/>
  <c r="P57" i="39"/>
  <c r="P42" i="39"/>
  <c r="P56" i="39"/>
  <c r="P69" i="39"/>
  <c r="P52" i="39"/>
  <c r="P67" i="39"/>
  <c r="P81" i="39"/>
  <c r="P90" i="39"/>
  <c r="P23" i="39"/>
  <c r="P93" i="39"/>
  <c r="P83" i="39"/>
  <c r="P78" i="39"/>
  <c r="P105" i="39"/>
  <c r="P28" i="39"/>
  <c r="P47" i="39"/>
  <c r="P22" i="39"/>
  <c r="P94" i="39"/>
  <c r="P40" i="39"/>
  <c r="P27" i="39"/>
  <c r="P68" i="39"/>
  <c r="P71" i="39"/>
  <c r="P70" i="39"/>
  <c r="P13" i="39"/>
  <c r="P72" i="39"/>
  <c r="P43" i="39"/>
  <c r="P34" i="39"/>
  <c r="P25" i="39"/>
  <c r="P95" i="39"/>
  <c r="P32" i="39"/>
  <c r="P37" i="39"/>
  <c r="P50" i="39"/>
  <c r="P80" i="39"/>
  <c r="P49" i="39"/>
  <c r="P26" i="39"/>
  <c r="P24" i="39"/>
  <c r="P61" i="39"/>
  <c r="P60" i="39"/>
  <c r="P35" i="39"/>
  <c r="P73" i="39"/>
  <c r="P74" i="39"/>
  <c r="P15" i="39"/>
  <c r="P85" i="39"/>
  <c r="P51" i="39"/>
  <c r="P46" i="39"/>
  <c r="P97" i="39"/>
  <c r="P48" i="39"/>
  <c r="P39" i="39"/>
  <c r="P109" i="39"/>
  <c r="P62" i="39"/>
  <c r="P30" i="39"/>
  <c r="P63" i="39"/>
  <c r="P108" i="39"/>
  <c r="P91" i="39"/>
  <c r="P87" i="39"/>
  <c r="P29" i="39"/>
  <c r="P98" i="39"/>
  <c r="P111" i="39"/>
  <c r="P53" i="39"/>
  <c r="P84" i="39"/>
  <c r="P58" i="39"/>
  <c r="P77" i="39"/>
  <c r="P19" i="39"/>
  <c r="P89" i="39"/>
  <c r="P31" i="39"/>
  <c r="P18" i="39"/>
  <c r="P14" i="39"/>
  <c r="P55" i="39"/>
  <c r="P64" i="39"/>
  <c r="P59" i="39"/>
  <c r="P79" i="39"/>
  <c r="P21" i="39"/>
  <c r="P66" i="39"/>
  <c r="P103" i="39"/>
  <c r="P45" i="39"/>
  <c r="P99" i="39"/>
  <c r="P101" i="39"/>
  <c r="P92" i="39"/>
  <c r="P104" i="39"/>
  <c r="P86" i="39"/>
  <c r="P33" i="39"/>
  <c r="P44" i="39"/>
  <c r="P54" i="39"/>
  <c r="P17" i="39"/>
  <c r="P107" i="39"/>
  <c r="P76" i="39"/>
  <c r="P65" i="39"/>
  <c r="P36" i="39"/>
  <c r="P102" i="39"/>
  <c r="P16" i="39"/>
  <c r="P106" i="39"/>
  <c r="P38" i="39"/>
  <c r="P75" i="39"/>
  <c r="P12" i="39"/>
  <c r="P41" i="39"/>
  <c r="P88" i="39"/>
  <c r="P110" i="39"/>
  <c r="P100" i="39"/>
  <c r="P96" i="39"/>
  <c r="Q64" i="39"/>
  <c r="Q101" i="39"/>
  <c r="Q74" i="39"/>
  <c r="Q55" i="39"/>
  <c r="Q12" i="39"/>
  <c r="Q19" i="39"/>
  <c r="Q13" i="39"/>
  <c r="Q71" i="39"/>
  <c r="Q75" i="39"/>
  <c r="Q34" i="39"/>
  <c r="Q105" i="39"/>
  <c r="Q89" i="39"/>
  <c r="Q22" i="39"/>
  <c r="Q27" i="39"/>
  <c r="Q104" i="39"/>
  <c r="Q49" i="39"/>
  <c r="Q68" i="39"/>
  <c r="Q44" i="39"/>
  <c r="Q86" i="39"/>
  <c r="Q16" i="39"/>
  <c r="Q53" i="39"/>
  <c r="Q110" i="39"/>
  <c r="Q76" i="39"/>
  <c r="Q87" i="39"/>
  <c r="Q51" i="39"/>
  <c r="Q63" i="39"/>
  <c r="Q91" i="39"/>
  <c r="Q37" i="39"/>
  <c r="Q38" i="39"/>
  <c r="Q33" i="39"/>
  <c r="Q73" i="39"/>
  <c r="Q23" i="39"/>
  <c r="Q48" i="39"/>
  <c r="Q85" i="39"/>
  <c r="Q42" i="39"/>
  <c r="Q15" i="39"/>
  <c r="Q82" i="39"/>
  <c r="Q111" i="39"/>
  <c r="Q61" i="39"/>
  <c r="Q30" i="39"/>
  <c r="Q40" i="39"/>
  <c r="Q20" i="39"/>
  <c r="Q66" i="39"/>
  <c r="Q83" i="39"/>
  <c r="Q109" i="39"/>
  <c r="Q90" i="39"/>
  <c r="Q88" i="39"/>
  <c r="Q78" i="39"/>
  <c r="Q50" i="39"/>
  <c r="Q92" i="39"/>
  <c r="Q58" i="39"/>
  <c r="Q84" i="39"/>
  <c r="Q18" i="39"/>
  <c r="Q59" i="39"/>
  <c r="Q81" i="39"/>
  <c r="Q108" i="39"/>
  <c r="Q96" i="39"/>
  <c r="Q43" i="39"/>
  <c r="Q41" i="39"/>
  <c r="Q45" i="39"/>
  <c r="Q24" i="39"/>
  <c r="Q79" i="39"/>
  <c r="Q95" i="39"/>
  <c r="Q98" i="39"/>
  <c r="Q70" i="39"/>
  <c r="Q26" i="39"/>
  <c r="Q52" i="39"/>
  <c r="Q25" i="39"/>
  <c r="Q32" i="39"/>
  <c r="Q62" i="39"/>
  <c r="Q14" i="39"/>
  <c r="Q80" i="39"/>
  <c r="Q67" i="39"/>
  <c r="Q65" i="39"/>
  <c r="Q72" i="39"/>
  <c r="Q39" i="39"/>
  <c r="Q100" i="39"/>
  <c r="Q54" i="39"/>
  <c r="Q60" i="39"/>
  <c r="Q106" i="39"/>
  <c r="Q29" i="39"/>
  <c r="Q47" i="39"/>
  <c r="Q56" i="39"/>
  <c r="Q103" i="39"/>
  <c r="Q97" i="39"/>
  <c r="Q31" i="39"/>
  <c r="Q36" i="39"/>
  <c r="Q77" i="39"/>
  <c r="Q69" i="39"/>
  <c r="Q102" i="39"/>
  <c r="Q93" i="39"/>
  <c r="Q21" i="39"/>
  <c r="Q46" i="39"/>
  <c r="Q17" i="39"/>
  <c r="Q107" i="39"/>
  <c r="Q35" i="39"/>
  <c r="Q57" i="39"/>
  <c r="Q99" i="39"/>
  <c r="Q28" i="39"/>
  <c r="Q94" i="39"/>
  <c r="P28" i="36"/>
  <c r="P29" i="36"/>
  <c r="P32" i="36"/>
  <c r="P34" i="36"/>
  <c r="P39" i="36"/>
  <c r="P11" i="36"/>
  <c r="P21" i="36"/>
  <c r="P38" i="36"/>
  <c r="P31" i="36"/>
  <c r="P16" i="36"/>
  <c r="P33" i="36"/>
  <c r="P17" i="36"/>
  <c r="P20" i="36"/>
  <c r="P25" i="36"/>
  <c r="P13" i="36"/>
  <c r="P19" i="36"/>
  <c r="P22" i="36"/>
  <c r="P8" i="36"/>
  <c r="P24" i="36"/>
  <c r="P27" i="36"/>
  <c r="P15" i="36"/>
  <c r="P18" i="36"/>
  <c r="P9" i="36"/>
  <c r="P12" i="36"/>
  <c r="P35" i="36"/>
  <c r="P10" i="36"/>
  <c r="P30" i="36"/>
  <c r="P23" i="36"/>
  <c r="P36" i="36"/>
  <c r="P14" i="36"/>
  <c r="P26" i="36"/>
  <c r="P37" i="36"/>
  <c r="H63" i="36"/>
  <c r="H64" i="36"/>
  <c r="H68" i="36"/>
  <c r="H62" i="36"/>
  <c r="H67" i="36"/>
  <c r="H69" i="36"/>
  <c r="H66" i="36"/>
  <c r="H65" i="36"/>
  <c r="W25" i="27"/>
  <c r="I27" i="44"/>
  <c r="I39" i="44"/>
  <c r="I11" i="44"/>
  <c r="I15" i="44"/>
  <c r="I9" i="44"/>
  <c r="H8" i="44" a="1"/>
  <c r="Q12" i="27" a="1"/>
  <c r="V12" i="27" a="1"/>
  <c r="W12" i="27"/>
  <c r="W17" i="27"/>
  <c r="W21" i="41"/>
  <c r="W14" i="41"/>
  <c r="V33" i="44"/>
  <c r="V15" i="44"/>
  <c r="V27" i="44"/>
  <c r="I37" i="41" l="1"/>
  <c r="I67" i="41"/>
  <c r="I38" i="41"/>
  <c r="I83" i="41"/>
  <c r="I25" i="41"/>
  <c r="I81" i="41"/>
  <c r="I52" i="41"/>
  <c r="I14" i="41"/>
  <c r="I13" i="41"/>
  <c r="I65" i="41"/>
  <c r="I34" i="41"/>
  <c r="I93" i="41"/>
  <c r="I44" i="41"/>
  <c r="I91" i="41"/>
  <c r="I62" i="41"/>
  <c r="I95" i="41"/>
  <c r="I107" i="41"/>
  <c r="I17" i="41"/>
  <c r="I30" i="41"/>
  <c r="I33" i="41"/>
  <c r="I36" i="41"/>
  <c r="I16" i="41"/>
  <c r="I99" i="41"/>
  <c r="I60" i="41"/>
  <c r="I54" i="41"/>
  <c r="I46" i="41"/>
  <c r="I109" i="41"/>
  <c r="I55" i="41"/>
  <c r="I39" i="41"/>
  <c r="I24" i="41"/>
  <c r="I66" i="41"/>
  <c r="I70" i="41"/>
  <c r="I108" i="41"/>
  <c r="I56" i="41"/>
  <c r="I35" i="41"/>
  <c r="I51" i="41"/>
  <c r="I73" i="41"/>
  <c r="I19" i="41"/>
  <c r="I92" i="41"/>
  <c r="I58" i="41"/>
  <c r="I69" i="41"/>
  <c r="I43" i="41"/>
  <c r="I27" i="41"/>
  <c r="I20" i="41"/>
  <c r="I61" i="41"/>
  <c r="I76" i="41"/>
  <c r="I59" i="41"/>
  <c r="I31" i="41"/>
  <c r="I49" i="41"/>
  <c r="I26" i="41"/>
  <c r="I50" i="41"/>
  <c r="I42" i="41"/>
  <c r="I86" i="41"/>
  <c r="I100" i="41"/>
  <c r="I22" i="41"/>
  <c r="I41" i="41"/>
  <c r="I71" i="41"/>
  <c r="I72" i="41"/>
  <c r="I102" i="41"/>
  <c r="I84" i="41"/>
  <c r="I68" i="41"/>
  <c r="I106" i="41"/>
  <c r="I110" i="41"/>
  <c r="I103" i="41"/>
  <c r="I97" i="41"/>
  <c r="I75" i="41"/>
  <c r="I111" i="41"/>
  <c r="I12" i="41"/>
  <c r="I90" i="41"/>
  <c r="I96" i="41"/>
  <c r="I57" i="41"/>
  <c r="I87" i="41"/>
  <c r="I85" i="41"/>
  <c r="I80" i="41"/>
  <c r="I48" i="41"/>
  <c r="I82" i="41"/>
  <c r="I45" i="41"/>
  <c r="I63" i="41"/>
  <c r="I23" i="41"/>
  <c r="I53" i="41"/>
  <c r="I29" i="41"/>
  <c r="I77" i="41"/>
  <c r="I88" i="41"/>
  <c r="I28" i="41"/>
  <c r="I78" i="41"/>
  <c r="I64" i="41"/>
  <c r="I40" i="41"/>
  <c r="I105" i="41"/>
  <c r="I98" i="41"/>
  <c r="I94" i="41"/>
  <c r="I21" i="41"/>
  <c r="I89" i="41"/>
  <c r="I79" i="41"/>
  <c r="I18" i="41"/>
  <c r="I101" i="41"/>
  <c r="I104" i="41"/>
  <c r="I74" i="41"/>
  <c r="I15" i="41"/>
  <c r="I47" i="41"/>
  <c r="I32" i="41"/>
  <c r="Q71" i="27"/>
  <c r="Q54" i="27"/>
  <c r="Q84" i="27"/>
  <c r="Q87" i="27"/>
  <c r="Q93" i="27"/>
  <c r="Q41" i="27"/>
  <c r="Q59" i="27"/>
  <c r="Q62" i="27"/>
  <c r="Q30" i="27"/>
  <c r="Q92" i="27"/>
  <c r="Q44" i="27"/>
  <c r="Q76" i="27"/>
  <c r="Q20" i="27"/>
  <c r="Q91" i="27"/>
  <c r="Q78" i="27"/>
  <c r="Q68" i="27"/>
  <c r="Q63" i="27"/>
  <c r="Q35" i="27"/>
  <c r="Q69" i="27"/>
  <c r="Q79" i="27"/>
  <c r="Q61" i="27"/>
  <c r="Q66" i="27"/>
  <c r="Q19" i="27"/>
  <c r="Q18" i="27"/>
  <c r="Q22" i="27"/>
  <c r="Q107" i="27"/>
  <c r="Q49" i="27"/>
  <c r="Q31" i="27"/>
  <c r="Q45" i="27"/>
  <c r="Q80" i="27"/>
  <c r="Q33" i="27"/>
  <c r="Q81" i="27"/>
  <c r="Q109" i="27"/>
  <c r="Q64" i="27"/>
  <c r="Q94" i="27"/>
  <c r="Q38" i="27"/>
  <c r="Q111" i="27"/>
  <c r="Q99" i="27"/>
  <c r="Q73" i="27"/>
  <c r="Q13" i="27"/>
  <c r="Q26" i="27"/>
  <c r="Q72" i="27"/>
  <c r="Q29" i="27"/>
  <c r="Q21" i="27"/>
  <c r="Q74" i="27"/>
  <c r="Q17" i="27"/>
  <c r="Q53" i="27"/>
  <c r="Q101" i="27"/>
  <c r="Q43" i="27"/>
  <c r="Q28" i="27"/>
  <c r="Q55" i="27"/>
  <c r="Q75" i="27"/>
  <c r="Q85" i="27"/>
  <c r="Q24" i="27"/>
  <c r="Q15" i="27"/>
  <c r="Q27" i="27"/>
  <c r="Q47" i="27"/>
  <c r="Q32" i="27"/>
  <c r="Q70" i="27"/>
  <c r="Q25" i="27"/>
  <c r="Q88" i="27"/>
  <c r="Q40" i="27"/>
  <c r="Q34" i="27"/>
  <c r="Q108" i="27"/>
  <c r="Q56" i="27"/>
  <c r="Q90" i="27"/>
  <c r="Q60" i="27"/>
  <c r="Q77" i="27"/>
  <c r="Q58" i="27"/>
  <c r="Q110" i="27"/>
  <c r="Q48" i="27"/>
  <c r="Q105" i="27"/>
  <c r="Q82" i="27"/>
  <c r="Q37" i="27"/>
  <c r="Q51" i="27"/>
  <c r="Q89" i="27"/>
  <c r="Q96" i="27"/>
  <c r="Q36" i="27"/>
  <c r="Q42" i="27"/>
  <c r="Q65" i="27"/>
  <c r="Q12" i="27"/>
  <c r="Q83" i="27"/>
  <c r="Q106" i="27"/>
  <c r="Q23" i="27"/>
  <c r="Q52" i="27"/>
  <c r="Q100" i="27"/>
  <c r="Q46" i="27"/>
  <c r="Q104" i="27"/>
  <c r="Q86" i="27"/>
  <c r="Q95" i="27"/>
  <c r="Q103" i="27"/>
  <c r="Q98" i="27"/>
  <c r="Q39" i="27"/>
  <c r="Q97" i="27"/>
  <c r="Q16" i="27"/>
  <c r="Q57" i="27"/>
  <c r="Q102" i="27"/>
  <c r="Q50" i="27"/>
  <c r="Q14" i="27"/>
  <c r="Q67" i="27"/>
  <c r="H44" i="38"/>
  <c r="H47" i="38"/>
  <c r="H55" i="38"/>
  <c r="H45" i="38"/>
  <c r="H48" i="38"/>
  <c r="H57" i="38"/>
  <c r="H52" i="38"/>
  <c r="H51" i="38"/>
  <c r="H46" i="38"/>
  <c r="H43" i="38"/>
  <c r="H50" i="38"/>
  <c r="H58" i="38"/>
  <c r="H49" i="38"/>
  <c r="H53" i="38"/>
  <c r="H54" i="38"/>
  <c r="H56" i="38"/>
  <c r="H67" i="40"/>
  <c r="H62" i="40"/>
  <c r="H64" i="40"/>
  <c r="H69" i="40"/>
  <c r="H65" i="40"/>
  <c r="H66" i="40"/>
  <c r="H68" i="40"/>
  <c r="H63" i="40"/>
  <c r="P12" i="40"/>
  <c r="P16" i="40"/>
  <c r="P20" i="40"/>
  <c r="P24" i="40"/>
  <c r="P28" i="40"/>
  <c r="P32" i="40"/>
  <c r="P36" i="40"/>
  <c r="P8" i="40"/>
  <c r="P14" i="40"/>
  <c r="P19" i="40"/>
  <c r="P25" i="40"/>
  <c r="P30" i="40"/>
  <c r="P35" i="40"/>
  <c r="P13" i="40"/>
  <c r="P18" i="40"/>
  <c r="P23" i="40"/>
  <c r="P29" i="40"/>
  <c r="P34" i="40"/>
  <c r="P39" i="40"/>
  <c r="P9" i="40"/>
  <c r="P17" i="40"/>
  <c r="P27" i="40"/>
  <c r="P38" i="40"/>
  <c r="P10" i="40"/>
  <c r="P21" i="40"/>
  <c r="P31" i="40"/>
  <c r="P26" i="40"/>
  <c r="P22" i="40"/>
  <c r="P15" i="40"/>
  <c r="P33" i="40"/>
  <c r="P37" i="40"/>
  <c r="P11" i="40"/>
  <c r="H55" i="44"/>
  <c r="H53" i="44"/>
  <c r="H49" i="44"/>
  <c r="H57" i="44"/>
  <c r="H50" i="44"/>
  <c r="H56" i="44"/>
  <c r="H51" i="44"/>
  <c r="H43" i="44"/>
  <c r="H48" i="44"/>
  <c r="H52" i="44"/>
  <c r="H47" i="44"/>
  <c r="H44" i="44"/>
  <c r="H46" i="44"/>
  <c r="H45" i="44"/>
  <c r="H58" i="44"/>
  <c r="H54" i="44"/>
  <c r="H9" i="42"/>
  <c r="H21" i="42"/>
  <c r="H37" i="42"/>
  <c r="H23" i="42"/>
  <c r="H39" i="42"/>
  <c r="H33" i="42"/>
  <c r="H19" i="42"/>
  <c r="H27" i="42"/>
  <c r="H10" i="42"/>
  <c r="H29" i="42"/>
  <c r="H20" i="42"/>
  <c r="H11" i="42"/>
  <c r="H38" i="42"/>
  <c r="H25" i="42"/>
  <c r="H26" i="42"/>
  <c r="H28" i="42"/>
  <c r="H16" i="42"/>
  <c r="H24" i="42"/>
  <c r="H18" i="42"/>
  <c r="H31" i="42"/>
  <c r="H17" i="42"/>
  <c r="H34" i="42"/>
  <c r="H36" i="42"/>
  <c r="H22" i="42"/>
  <c r="H13" i="42"/>
  <c r="H35" i="42"/>
  <c r="H8" i="42"/>
  <c r="H14" i="42"/>
  <c r="H32" i="42"/>
  <c r="H12" i="42"/>
  <c r="H30" i="42"/>
  <c r="H15" i="42"/>
  <c r="X12" i="43" a="1"/>
  <c r="P46" i="44"/>
  <c r="P52" i="44"/>
  <c r="P43" i="44"/>
  <c r="P47" i="44"/>
  <c r="P51" i="44"/>
  <c r="P50" i="44"/>
  <c r="P45" i="44"/>
  <c r="P44" i="44"/>
  <c r="P56" i="44"/>
  <c r="P58" i="44"/>
  <c r="P49" i="44"/>
  <c r="P53" i="44"/>
  <c r="P57" i="44"/>
  <c r="P55" i="44"/>
  <c r="P48" i="44"/>
  <c r="P54" i="44"/>
  <c r="H45" i="42"/>
  <c r="H51" i="42"/>
  <c r="H53" i="42"/>
  <c r="H50" i="42"/>
  <c r="H55" i="42"/>
  <c r="H46" i="42"/>
  <c r="H54" i="42"/>
  <c r="H47" i="42"/>
  <c r="H58" i="42"/>
  <c r="H57" i="42"/>
  <c r="H48" i="42"/>
  <c r="H44" i="42"/>
  <c r="H52" i="42"/>
  <c r="H43" i="42"/>
  <c r="H56" i="42"/>
  <c r="H49" i="42"/>
  <c r="P74" i="40"/>
  <c r="P73" i="40"/>
  <c r="P76" i="40"/>
  <c r="P75" i="40"/>
  <c r="V36" i="27"/>
  <c r="V58" i="27"/>
  <c r="V65" i="27"/>
  <c r="V77" i="27"/>
  <c r="V92" i="27"/>
  <c r="V57" i="27"/>
  <c r="V93" i="27"/>
  <c r="V108" i="27"/>
  <c r="V45" i="27"/>
  <c r="V51" i="27"/>
  <c r="V66" i="27"/>
  <c r="V76" i="27"/>
  <c r="V79" i="27"/>
  <c r="V49" i="27"/>
  <c r="V71" i="27"/>
  <c r="V74" i="27"/>
  <c r="V59" i="27"/>
  <c r="V89" i="27"/>
  <c r="V83" i="27"/>
  <c r="V101" i="27"/>
  <c r="V22" i="27"/>
  <c r="V15" i="27"/>
  <c r="V28" i="27"/>
  <c r="V34" i="27"/>
  <c r="V18" i="27"/>
  <c r="V64" i="27"/>
  <c r="V43" i="27"/>
  <c r="V97" i="27"/>
  <c r="V67" i="27"/>
  <c r="V85" i="27"/>
  <c r="V55" i="27"/>
  <c r="V81" i="27"/>
  <c r="V53" i="27"/>
  <c r="V29" i="27"/>
  <c r="V73" i="27"/>
  <c r="V50" i="27"/>
  <c r="V98" i="27"/>
  <c r="V39" i="27"/>
  <c r="V86" i="27"/>
  <c r="V23" i="27"/>
  <c r="V16" i="27"/>
  <c r="V13" i="27"/>
  <c r="V88" i="27"/>
  <c r="V54" i="27"/>
  <c r="V91" i="27"/>
  <c r="V78" i="27"/>
  <c r="V37" i="27"/>
  <c r="V47" i="27"/>
  <c r="V107" i="27"/>
  <c r="V103" i="27"/>
  <c r="V75" i="27"/>
  <c r="V111" i="27"/>
  <c r="V40" i="27"/>
  <c r="V48" i="27"/>
  <c r="V96" i="27"/>
  <c r="V38" i="27"/>
  <c r="V68" i="27"/>
  <c r="V82" i="27"/>
  <c r="V42" i="27"/>
  <c r="V25" i="27"/>
  <c r="V14" i="27"/>
  <c r="V12" i="27"/>
  <c r="V72" i="27"/>
  <c r="V35" i="27"/>
  <c r="V105" i="27"/>
  <c r="V46" i="27"/>
  <c r="V94" i="27"/>
  <c r="V104" i="27"/>
  <c r="V56" i="27"/>
  <c r="V44" i="27"/>
  <c r="V109" i="27"/>
  <c r="V20" i="27"/>
  <c r="V26" i="27"/>
  <c r="V84" i="27"/>
  <c r="V70" i="27"/>
  <c r="V87" i="27"/>
  <c r="V99" i="27"/>
  <c r="V100" i="27"/>
  <c r="V27" i="27"/>
  <c r="V60" i="27"/>
  <c r="V95" i="27"/>
  <c r="V33" i="27"/>
  <c r="V106" i="27"/>
  <c r="V63" i="27"/>
  <c r="V17" i="27"/>
  <c r="V62" i="27"/>
  <c r="V69" i="27"/>
  <c r="V30" i="27"/>
  <c r="V32" i="27"/>
  <c r="V21" i="27"/>
  <c r="V52" i="27"/>
  <c r="V61" i="27"/>
  <c r="V102" i="27"/>
  <c r="V90" i="27"/>
  <c r="V24" i="27"/>
  <c r="V110" i="27"/>
  <c r="V31" i="27"/>
  <c r="V80" i="27"/>
  <c r="V41" i="27"/>
  <c r="V19" i="27"/>
  <c r="X12" i="39" a="1"/>
  <c r="P44" i="40"/>
  <c r="P56" i="40"/>
  <c r="P47" i="40"/>
  <c r="P58" i="40"/>
  <c r="P54" i="40"/>
  <c r="P55" i="40"/>
  <c r="P52" i="40"/>
  <c r="P48" i="40"/>
  <c r="P50" i="40"/>
  <c r="P46" i="40"/>
  <c r="P53" i="40"/>
  <c r="P43" i="40"/>
  <c r="P49" i="40"/>
  <c r="P45" i="40"/>
  <c r="P51" i="40"/>
  <c r="P57" i="40"/>
  <c r="P48" i="38"/>
  <c r="P52" i="38"/>
  <c r="P56" i="38"/>
  <c r="P43" i="38"/>
  <c r="P45" i="38"/>
  <c r="P50" i="38"/>
  <c r="P55" i="38"/>
  <c r="P47" i="38"/>
  <c r="P54" i="38"/>
  <c r="P49" i="38"/>
  <c r="P57" i="38"/>
  <c r="P51" i="38"/>
  <c r="P46" i="38"/>
  <c r="P44" i="38"/>
  <c r="P53" i="38"/>
  <c r="P58" i="38"/>
  <c r="P68" i="38"/>
  <c r="P64" i="38"/>
  <c r="P62" i="38"/>
  <c r="P66" i="38"/>
  <c r="P67" i="38"/>
  <c r="P69" i="38"/>
  <c r="P63" i="38"/>
  <c r="P65" i="38"/>
  <c r="H85" i="42"/>
  <c r="H86" i="42"/>
  <c r="H16" i="40"/>
  <c r="H8" i="40"/>
  <c r="H24" i="40"/>
  <c r="H11" i="40"/>
  <c r="H27" i="40"/>
  <c r="H17" i="40"/>
  <c r="H21" i="40"/>
  <c r="H34" i="40"/>
  <c r="H13" i="40"/>
  <c r="H20" i="40"/>
  <c r="H15" i="40"/>
  <c r="H35" i="40"/>
  <c r="H14" i="40"/>
  <c r="H30" i="40"/>
  <c r="H37" i="40"/>
  <c r="H28" i="40"/>
  <c r="H23" i="40"/>
  <c r="H38" i="40"/>
  <c r="H25" i="40"/>
  <c r="H32" i="40"/>
  <c r="H31" i="40"/>
  <c r="H33" i="40"/>
  <c r="H29" i="40"/>
  <c r="H19" i="40"/>
  <c r="H18" i="40"/>
  <c r="H36" i="40"/>
  <c r="H10" i="40"/>
  <c r="H12" i="40"/>
  <c r="H39" i="40"/>
  <c r="H22" i="40"/>
  <c r="H9" i="40"/>
  <c r="H26" i="40"/>
  <c r="Q65" i="41"/>
  <c r="Q39" i="41"/>
  <c r="Q96" i="41"/>
  <c r="Q26" i="41"/>
  <c r="Q42" i="41"/>
  <c r="Q21" i="41"/>
  <c r="Q58" i="41"/>
  <c r="Q101" i="41"/>
  <c r="Q95" i="41"/>
  <c r="Q59" i="41"/>
  <c r="Q102" i="41"/>
  <c r="Q66" i="41"/>
  <c r="Q35" i="41"/>
  <c r="Q84" i="41"/>
  <c r="Q64" i="41"/>
  <c r="Q67" i="41"/>
  <c r="Q29" i="41"/>
  <c r="Q107" i="41"/>
  <c r="Q105" i="41"/>
  <c r="Q62" i="41"/>
  <c r="Q37" i="41"/>
  <c r="Q46" i="41"/>
  <c r="Q83" i="41"/>
  <c r="Q91" i="41"/>
  <c r="Q76" i="41"/>
  <c r="Q40" i="41"/>
  <c r="Q87" i="41"/>
  <c r="Q78" i="41"/>
  <c r="Q30" i="41"/>
  <c r="Q106" i="41"/>
  <c r="Q103" i="41"/>
  <c r="Q100" i="41"/>
  <c r="Q33" i="41"/>
  <c r="Q93" i="41"/>
  <c r="Q52" i="41"/>
  <c r="Q12" i="41"/>
  <c r="Q88" i="41"/>
  <c r="Q60" i="41"/>
  <c r="Q54" i="41"/>
  <c r="Q79" i="41"/>
  <c r="Q53" i="41"/>
  <c r="Q56" i="41"/>
  <c r="Q74" i="41"/>
  <c r="Q13" i="41"/>
  <c r="Q57" i="41"/>
  <c r="Q20" i="41"/>
  <c r="Q18" i="41"/>
  <c r="Q27" i="41"/>
  <c r="Q92" i="41"/>
  <c r="Q82" i="41"/>
  <c r="Q86" i="41"/>
  <c r="Q28" i="41"/>
  <c r="Q99" i="41"/>
  <c r="Q97" i="41"/>
  <c r="Q85" i="41"/>
  <c r="Q14" i="41"/>
  <c r="Q38" i="41"/>
  <c r="Q49" i="41"/>
  <c r="Q104" i="41"/>
  <c r="Q43" i="41"/>
  <c r="Q17" i="41"/>
  <c r="Q19" i="41"/>
  <c r="Q94" i="41"/>
  <c r="Q70" i="41"/>
  <c r="Q80" i="41"/>
  <c r="Q34" i="41"/>
  <c r="Q73" i="41"/>
  <c r="Q69" i="41"/>
  <c r="Q89" i="41"/>
  <c r="Q75" i="41"/>
  <c r="Q24" i="41"/>
  <c r="Q61" i="41"/>
  <c r="Q44" i="41"/>
  <c r="Q90" i="41"/>
  <c r="Q23" i="41"/>
  <c r="Q31" i="41"/>
  <c r="Q32" i="41"/>
  <c r="Q16" i="41"/>
  <c r="Q51" i="41"/>
  <c r="Q48" i="41"/>
  <c r="Q50" i="41"/>
  <c r="Q45" i="41"/>
  <c r="Q77" i="41"/>
  <c r="Q81" i="41"/>
  <c r="Q98" i="41"/>
  <c r="Q15" i="41"/>
  <c r="Q63" i="41"/>
  <c r="Q110" i="41"/>
  <c r="Q25" i="41"/>
  <c r="Q22" i="41"/>
  <c r="Q109" i="41"/>
  <c r="Q55" i="41"/>
  <c r="Q36" i="41"/>
  <c r="Q108" i="41"/>
  <c r="Q72" i="41"/>
  <c r="Q47" i="41"/>
  <c r="Q71" i="41"/>
  <c r="Q41" i="41"/>
  <c r="Q68" i="41"/>
  <c r="Q111" i="41"/>
  <c r="P11" i="38"/>
  <c r="P15" i="38"/>
  <c r="P19" i="38"/>
  <c r="P23" i="38"/>
  <c r="P27" i="38"/>
  <c r="P31" i="38"/>
  <c r="P35" i="38"/>
  <c r="P39" i="38"/>
  <c r="P9" i="38"/>
  <c r="P14" i="38"/>
  <c r="P20" i="38"/>
  <c r="P25" i="38"/>
  <c r="P30" i="38"/>
  <c r="P36" i="38"/>
  <c r="P10" i="38"/>
  <c r="P17" i="38"/>
  <c r="P24" i="38"/>
  <c r="P32" i="38"/>
  <c r="P38" i="38"/>
  <c r="P12" i="38"/>
  <c r="P18" i="38"/>
  <c r="P26" i="38"/>
  <c r="P33" i="38"/>
  <c r="P16" i="38"/>
  <c r="P29" i="38"/>
  <c r="P13" i="38"/>
  <c r="P28" i="38"/>
  <c r="P22" i="38"/>
  <c r="P34" i="38"/>
  <c r="P8" i="38"/>
  <c r="P21" i="38"/>
  <c r="P37" i="38"/>
  <c r="V56" i="41"/>
  <c r="V65" i="41"/>
  <c r="V87" i="41"/>
  <c r="V92" i="41"/>
  <c r="V43" i="41"/>
  <c r="V52" i="41"/>
  <c r="V60" i="41"/>
  <c r="V78" i="41"/>
  <c r="V45" i="41"/>
  <c r="V86" i="41"/>
  <c r="V26" i="41"/>
  <c r="V31" i="41"/>
  <c r="V36" i="41"/>
  <c r="V90" i="41"/>
  <c r="V95" i="41"/>
  <c r="V101" i="41"/>
  <c r="V83" i="41"/>
  <c r="V104" i="41"/>
  <c r="V64" i="41"/>
  <c r="V58" i="41"/>
  <c r="V42" i="41"/>
  <c r="V30" i="41"/>
  <c r="V53" i="41"/>
  <c r="V59" i="41"/>
  <c r="V37" i="41"/>
  <c r="V81" i="41"/>
  <c r="V34" i="41"/>
  <c r="V100" i="41"/>
  <c r="V44" i="41"/>
  <c r="V22" i="41"/>
  <c r="V71" i="41"/>
  <c r="V80" i="41"/>
  <c r="V68" i="41"/>
  <c r="V46" i="41"/>
  <c r="V106" i="41"/>
  <c r="V99" i="41"/>
  <c r="V77" i="41"/>
  <c r="V24" i="41"/>
  <c r="V93" i="41"/>
  <c r="V76" i="41"/>
  <c r="V54" i="41"/>
  <c r="V35" i="41"/>
  <c r="V103" i="41"/>
  <c r="V72" i="41"/>
  <c r="V67" i="41"/>
  <c r="V50" i="41"/>
  <c r="V19" i="41"/>
  <c r="V75" i="41"/>
  <c r="V18" i="41"/>
  <c r="V20" i="41"/>
  <c r="V40" i="41"/>
  <c r="V105" i="41"/>
  <c r="V109" i="41"/>
  <c r="V97" i="41"/>
  <c r="V73" i="41"/>
  <c r="V32" i="41"/>
  <c r="V27" i="41"/>
  <c r="V89" i="41"/>
  <c r="V82" i="41"/>
  <c r="V70" i="41"/>
  <c r="V63" i="41"/>
  <c r="V48" i="41"/>
  <c r="V108" i="41"/>
  <c r="V84" i="41"/>
  <c r="V12" i="41"/>
  <c r="V23" i="41"/>
  <c r="V62" i="41"/>
  <c r="V14" i="41"/>
  <c r="V110" i="41"/>
  <c r="V91" i="41"/>
  <c r="V47" i="41"/>
  <c r="V98" i="41"/>
  <c r="V33" i="41"/>
  <c r="V13" i="41"/>
  <c r="V66" i="41"/>
  <c r="V61" i="41"/>
  <c r="V51" i="41"/>
  <c r="V39" i="41"/>
  <c r="V16" i="41"/>
  <c r="V88" i="41"/>
  <c r="V69" i="41"/>
  <c r="V17" i="41"/>
  <c r="V85" i="41"/>
  <c r="V25" i="41"/>
  <c r="V41" i="41"/>
  <c r="V107" i="41"/>
  <c r="V49" i="41"/>
  <c r="V74" i="41"/>
  <c r="V55" i="41"/>
  <c r="V29" i="41"/>
  <c r="V94" i="41"/>
  <c r="V15" i="41"/>
  <c r="V96" i="41"/>
  <c r="V57" i="41"/>
  <c r="V111" i="41"/>
  <c r="V28" i="41"/>
  <c r="V102" i="41"/>
  <c r="V38" i="41"/>
  <c r="V21" i="41"/>
  <c r="V79" i="41"/>
  <c r="H21" i="44"/>
  <c r="H37" i="44"/>
  <c r="H15" i="44"/>
  <c r="H31" i="44"/>
  <c r="H19" i="44"/>
  <c r="H27" i="44"/>
  <c r="H35" i="44"/>
  <c r="H16" i="44"/>
  <c r="H28" i="44"/>
  <c r="H9" i="44"/>
  <c r="H30" i="44"/>
  <c r="H24" i="44"/>
  <c r="H17" i="44"/>
  <c r="H11" i="44"/>
  <c r="H13" i="44"/>
  <c r="H8" i="44"/>
  <c r="H38" i="44"/>
  <c r="H18" i="44"/>
  <c r="H34" i="44"/>
  <c r="H29" i="44"/>
  <c r="H23" i="44"/>
  <c r="H32" i="44"/>
  <c r="H36" i="44"/>
  <c r="H39" i="44"/>
  <c r="H26" i="44"/>
  <c r="H22" i="44"/>
  <c r="H14" i="44"/>
  <c r="H25" i="44"/>
  <c r="H33" i="44"/>
  <c r="H12" i="44"/>
  <c r="H10" i="44"/>
  <c r="H20" i="44"/>
  <c r="P25" i="44"/>
  <c r="P11" i="44"/>
  <c r="P27" i="44"/>
  <c r="P29" i="44"/>
  <c r="P15" i="44"/>
  <c r="P8" i="44"/>
  <c r="P28" i="44"/>
  <c r="P21" i="44"/>
  <c r="P32" i="44"/>
  <c r="P19" i="44"/>
  <c r="P12" i="44"/>
  <c r="P20" i="44"/>
  <c r="P14" i="44"/>
  <c r="P22" i="44"/>
  <c r="P33" i="44"/>
  <c r="P34" i="44"/>
  <c r="P9" i="44"/>
  <c r="P23" i="44"/>
  <c r="P17" i="44"/>
  <c r="P26" i="44"/>
  <c r="P37" i="44"/>
  <c r="P36" i="44"/>
  <c r="P24" i="44"/>
  <c r="P35" i="44"/>
  <c r="P38" i="44"/>
  <c r="P16" i="44"/>
  <c r="P39" i="44"/>
  <c r="P30" i="44"/>
  <c r="P31" i="44"/>
  <c r="P10" i="44"/>
  <c r="P18" i="44"/>
  <c r="P13" i="44"/>
  <c r="H44" i="40"/>
  <c r="H48" i="40"/>
  <c r="H52" i="40"/>
  <c r="H56" i="40"/>
  <c r="H49" i="40"/>
  <c r="H54" i="40"/>
  <c r="H43" i="40"/>
  <c r="H46" i="40"/>
  <c r="H53" i="40"/>
  <c r="H47" i="40"/>
  <c r="H55" i="40"/>
  <c r="H50" i="40"/>
  <c r="H45" i="40"/>
  <c r="H58" i="40"/>
  <c r="H57" i="40"/>
  <c r="H51" i="40"/>
  <c r="H65" i="44"/>
  <c r="H69" i="44"/>
  <c r="H67" i="44"/>
  <c r="H68" i="44"/>
  <c r="H63" i="44"/>
  <c r="H66" i="44"/>
  <c r="H64" i="44"/>
  <c r="H62" i="44"/>
  <c r="H16" i="38"/>
  <c r="H32" i="38"/>
  <c r="H15" i="38"/>
  <c r="H31" i="38"/>
  <c r="H26" i="38"/>
  <c r="H11" i="38"/>
  <c r="H37" i="38"/>
  <c r="H36" i="38"/>
  <c r="H8" i="38"/>
  <c r="H22" i="38"/>
  <c r="H12" i="38"/>
  <c r="H34" i="38"/>
  <c r="H21" i="38"/>
  <c r="H33" i="38"/>
  <c r="H29" i="38"/>
  <c r="H25" i="38"/>
  <c r="H17" i="38"/>
  <c r="H39" i="38"/>
  <c r="H9" i="38"/>
  <c r="H35" i="38"/>
  <c r="H28" i="38"/>
  <c r="H23" i="38"/>
  <c r="H27" i="38"/>
  <c r="H38" i="38"/>
  <c r="H14" i="38"/>
  <c r="H19" i="38"/>
  <c r="H24" i="38"/>
  <c r="H13" i="38"/>
  <c r="H30" i="38"/>
  <c r="H18" i="38"/>
  <c r="H10" i="38"/>
  <c r="H20" i="38"/>
  <c r="P11" i="42"/>
  <c r="P15" i="42"/>
  <c r="P19" i="42"/>
  <c r="P23" i="42"/>
  <c r="P27" i="42"/>
  <c r="P31" i="42"/>
  <c r="P35" i="42"/>
  <c r="P39" i="42"/>
  <c r="P9" i="42"/>
  <c r="P14" i="42"/>
  <c r="P20" i="42"/>
  <c r="P25" i="42"/>
  <c r="P30" i="42"/>
  <c r="P36" i="42"/>
  <c r="P13" i="42"/>
  <c r="P21" i="42"/>
  <c r="P28" i="42"/>
  <c r="P34" i="42"/>
  <c r="P8" i="42"/>
  <c r="P16" i="42"/>
  <c r="P22" i="42"/>
  <c r="P29" i="42"/>
  <c r="P37" i="42"/>
  <c r="P10" i="42"/>
  <c r="P24" i="42"/>
  <c r="P38" i="42"/>
  <c r="P18" i="42"/>
  <c r="P33" i="42"/>
  <c r="P26" i="42"/>
  <c r="P32" i="42"/>
  <c r="P17" i="42"/>
  <c r="P12" i="42"/>
  <c r="X12" i="37" a="1"/>
  <c r="P85" i="42"/>
  <c r="P86" i="42"/>
  <c r="I19" i="37"/>
  <c r="I27" i="37"/>
  <c r="I35" i="37"/>
  <c r="I43" i="37"/>
  <c r="I51" i="37"/>
  <c r="I59" i="37"/>
  <c r="I67" i="37"/>
  <c r="I75" i="37"/>
  <c r="I83" i="37"/>
  <c r="I91" i="37"/>
  <c r="I99" i="37"/>
  <c r="I107" i="37"/>
  <c r="I28" i="37"/>
  <c r="I60" i="37"/>
  <c r="I68" i="37"/>
  <c r="I76" i="37"/>
  <c r="I84" i="37"/>
  <c r="I92" i="37"/>
  <c r="I100" i="37"/>
  <c r="I22" i="37"/>
  <c r="I54" i="37"/>
  <c r="I58" i="37"/>
  <c r="I106" i="37"/>
  <c r="I18" i="37"/>
  <c r="I50" i="37"/>
  <c r="I13" i="37"/>
  <c r="I23" i="37"/>
  <c r="I33" i="37"/>
  <c r="I45" i="37"/>
  <c r="I55" i="37"/>
  <c r="I65" i="37"/>
  <c r="I77" i="37"/>
  <c r="I87" i="37"/>
  <c r="I97" i="37"/>
  <c r="I109" i="37"/>
  <c r="I44" i="37"/>
  <c r="I66" i="37"/>
  <c r="I78" i="37"/>
  <c r="I88" i="37"/>
  <c r="I98" i="37"/>
  <c r="I30" i="37"/>
  <c r="I26" i="37"/>
  <c r="I48" i="37"/>
  <c r="I56" i="37"/>
  <c r="I17" i="37"/>
  <c r="I31" i="37"/>
  <c r="I47" i="37"/>
  <c r="I61" i="37"/>
  <c r="I73" i="37"/>
  <c r="I89" i="37"/>
  <c r="I103" i="37"/>
  <c r="I36" i="37"/>
  <c r="I70" i="37"/>
  <c r="I82" i="37"/>
  <c r="I96" i="37"/>
  <c r="I38" i="37"/>
  <c r="I16" i="37"/>
  <c r="I12" i="37"/>
  <c r="I21" i="37"/>
  <c r="I37" i="37"/>
  <c r="I49" i="37"/>
  <c r="I63" i="37"/>
  <c r="I79" i="37"/>
  <c r="I93" i="37"/>
  <c r="I105" i="37"/>
  <c r="I52" i="37"/>
  <c r="I72" i="37"/>
  <c r="I86" i="37"/>
  <c r="I102" i="37"/>
  <c r="I46" i="37"/>
  <c r="I34" i="37"/>
  <c r="I24" i="37"/>
  <c r="I29" i="37"/>
  <c r="I57" i="37"/>
  <c r="I85" i="37"/>
  <c r="I20" i="37"/>
  <c r="I80" i="37"/>
  <c r="I14" i="37"/>
  <c r="I42" i="37"/>
  <c r="I25" i="37"/>
  <c r="I53" i="37"/>
  <c r="I81" i="37"/>
  <c r="I111" i="37"/>
  <c r="I74" i="37"/>
  <c r="I110" i="37"/>
  <c r="I108" i="37"/>
  <c r="I15" i="37"/>
  <c r="I71" i="37"/>
  <c r="I64" i="37"/>
  <c r="I40" i="37"/>
  <c r="I39" i="37"/>
  <c r="I95" i="37"/>
  <c r="I90" i="37"/>
  <c r="I32" i="37"/>
  <c r="I101" i="37"/>
  <c r="I62" i="37"/>
  <c r="I94" i="37"/>
  <c r="I104" i="37"/>
  <c r="I69" i="37"/>
  <c r="I41" i="37"/>
  <c r="X12" i="41" l="1" a="1"/>
  <c r="X109" i="39"/>
  <c r="X79" i="39"/>
  <c r="X29" i="39"/>
  <c r="X66" i="39"/>
  <c r="X81" i="39"/>
  <c r="X46" i="39"/>
  <c r="X51" i="39"/>
  <c r="X40" i="39"/>
  <c r="X85" i="39"/>
  <c r="X38" i="39"/>
  <c r="X90" i="39"/>
  <c r="X17" i="39"/>
  <c r="X91" i="39"/>
  <c r="X72" i="39"/>
  <c r="X43" i="39"/>
  <c r="X102" i="39"/>
  <c r="X23" i="39"/>
  <c r="X59" i="39"/>
  <c r="X69" i="39"/>
  <c r="X53" i="39"/>
  <c r="X74" i="39"/>
  <c r="X32" i="39"/>
  <c r="X25" i="39"/>
  <c r="X55" i="39"/>
  <c r="X27" i="39"/>
  <c r="X97" i="39"/>
  <c r="X54" i="39"/>
  <c r="X64" i="39"/>
  <c r="X101" i="39"/>
  <c r="X44" i="39"/>
  <c r="X39" i="39"/>
  <c r="X93" i="39"/>
  <c r="X47" i="39"/>
  <c r="X13" i="39"/>
  <c r="X99" i="39"/>
  <c r="X41" i="39"/>
  <c r="X18" i="39"/>
  <c r="X20" i="39"/>
  <c r="X111" i="39"/>
  <c r="X45" i="39"/>
  <c r="X42" i="39"/>
  <c r="X19" i="39"/>
  <c r="X71" i="39"/>
  <c r="X78" i="39"/>
  <c r="X88" i="39"/>
  <c r="X107" i="39"/>
  <c r="X31" i="39"/>
  <c r="X87" i="39"/>
  <c r="X83" i="39"/>
  <c r="X82" i="39"/>
  <c r="X56" i="39"/>
  <c r="X70" i="39"/>
  <c r="X89" i="39"/>
  <c r="X104" i="39"/>
  <c r="X63" i="39"/>
  <c r="X26" i="39"/>
  <c r="X37" i="39"/>
  <c r="X16" i="39"/>
  <c r="X94" i="39"/>
  <c r="X77" i="39"/>
  <c r="X96" i="39"/>
  <c r="X108" i="39"/>
  <c r="X84" i="39"/>
  <c r="X34" i="39"/>
  <c r="X60" i="39"/>
  <c r="X36" i="39"/>
  <c r="X22" i="39"/>
  <c r="X57" i="39"/>
  <c r="X58" i="39"/>
  <c r="X86" i="39"/>
  <c r="X75" i="39"/>
  <c r="X68" i="39"/>
  <c r="X24" i="39"/>
  <c r="X106" i="39"/>
  <c r="X52" i="39"/>
  <c r="X95" i="39"/>
  <c r="X73" i="39"/>
  <c r="X12" i="39"/>
  <c r="X80" i="39"/>
  <c r="X14" i="39"/>
  <c r="X50" i="39"/>
  <c r="X105" i="39"/>
  <c r="X103" i="39"/>
  <c r="X28" i="39"/>
  <c r="X98" i="39"/>
  <c r="X33" i="39"/>
  <c r="X35" i="39"/>
  <c r="X21" i="39"/>
  <c r="X48" i="39"/>
  <c r="X76" i="39"/>
  <c r="X100" i="39"/>
  <c r="X62" i="39"/>
  <c r="X110" i="39"/>
  <c r="X15" i="39"/>
  <c r="X30" i="39"/>
  <c r="X61" i="39"/>
  <c r="X65" i="39"/>
  <c r="X67" i="39"/>
  <c r="X92" i="39"/>
  <c r="X49" i="39"/>
  <c r="X99" i="37"/>
  <c r="X83" i="37"/>
  <c r="X67" i="37"/>
  <c r="X51" i="37"/>
  <c r="X35" i="37"/>
  <c r="X19" i="37"/>
  <c r="X102" i="37"/>
  <c r="X86" i="37"/>
  <c r="X70" i="37"/>
  <c r="X54" i="37"/>
  <c r="X38" i="37"/>
  <c r="X22" i="37"/>
  <c r="X101" i="37"/>
  <c r="X69" i="37"/>
  <c r="X37" i="37"/>
  <c r="X108" i="37"/>
  <c r="X76" i="37"/>
  <c r="X44" i="37"/>
  <c r="X12" i="37"/>
  <c r="X57" i="37"/>
  <c r="X88" i="37"/>
  <c r="X24" i="37"/>
  <c r="X81" i="37"/>
  <c r="X65" i="37"/>
  <c r="X32" i="37"/>
  <c r="X107" i="37"/>
  <c r="X87" i="37"/>
  <c r="X63" i="37"/>
  <c r="X43" i="37"/>
  <c r="X23" i="37"/>
  <c r="X98" i="37"/>
  <c r="X78" i="37"/>
  <c r="X58" i="37"/>
  <c r="X34" i="37"/>
  <c r="X14" i="37"/>
  <c r="X77" i="37"/>
  <c r="X29" i="37"/>
  <c r="X92" i="37"/>
  <c r="X52" i="37"/>
  <c r="X105" i="37"/>
  <c r="X25" i="37"/>
  <c r="X40" i="37"/>
  <c r="X49" i="37"/>
  <c r="X96" i="37"/>
  <c r="X103" i="37"/>
  <c r="X75" i="37"/>
  <c r="X47" i="37"/>
  <c r="X15" i="37"/>
  <c r="X90" i="37"/>
  <c r="X62" i="37"/>
  <c r="X30" i="37"/>
  <c r="X93" i="37"/>
  <c r="X45" i="37"/>
  <c r="X84" i="37"/>
  <c r="X28" i="37"/>
  <c r="X41" i="37"/>
  <c r="X80" i="37"/>
  <c r="X97" i="37"/>
  <c r="X95" i="37"/>
  <c r="X71" i="37"/>
  <c r="X39" i="37"/>
  <c r="X110" i="37"/>
  <c r="X82" i="37"/>
  <c r="X50" i="37"/>
  <c r="X26" i="37"/>
  <c r="X85" i="37"/>
  <c r="X21" i="37"/>
  <c r="X68" i="37"/>
  <c r="X20" i="37"/>
  <c r="X104" i="37"/>
  <c r="X48" i="37"/>
  <c r="X33" i="37"/>
  <c r="X59" i="37"/>
  <c r="X106" i="37"/>
  <c r="X46" i="37"/>
  <c r="X61" i="37"/>
  <c r="X60" i="37"/>
  <c r="X72" i="37"/>
  <c r="X64" i="37"/>
  <c r="X79" i="37"/>
  <c r="X27" i="37"/>
  <c r="X66" i="37"/>
  <c r="X109" i="37"/>
  <c r="X100" i="37"/>
  <c r="X73" i="37"/>
  <c r="X17" i="37"/>
  <c r="X111" i="37"/>
  <c r="X94" i="37"/>
  <c r="X53" i="37"/>
  <c r="X56" i="37"/>
  <c r="X91" i="37"/>
  <c r="X74" i="37"/>
  <c r="X13" i="37"/>
  <c r="X16" i="37"/>
  <c r="X18" i="37"/>
  <c r="X55" i="37"/>
  <c r="X36" i="37"/>
  <c r="X31" i="37"/>
  <c r="X42" i="37"/>
  <c r="X89" i="37"/>
  <c r="X24" i="43"/>
  <c r="X41" i="43"/>
  <c r="X46" i="43"/>
  <c r="X37" i="43"/>
  <c r="X56" i="43"/>
  <c r="X70" i="43"/>
  <c r="X78" i="43"/>
  <c r="X33" i="43"/>
  <c r="X59" i="43"/>
  <c r="X29" i="43"/>
  <c r="X61" i="43"/>
  <c r="X82" i="43"/>
  <c r="X90" i="43"/>
  <c r="X98" i="43"/>
  <c r="X106" i="43"/>
  <c r="X18" i="43"/>
  <c r="X75" i="43"/>
  <c r="X14" i="43"/>
  <c r="X85" i="43"/>
  <c r="X93" i="43"/>
  <c r="X101" i="43"/>
  <c r="X109" i="43"/>
  <c r="X49" i="43"/>
  <c r="X31" i="43"/>
  <c r="X50" i="43"/>
  <c r="X20" i="43"/>
  <c r="X45" i="43"/>
  <c r="X26" i="43"/>
  <c r="X52" i="43"/>
  <c r="X72" i="43"/>
  <c r="X22" i="43"/>
  <c r="X55" i="43"/>
  <c r="X34" i="43"/>
  <c r="X77" i="43"/>
  <c r="X88" i="43"/>
  <c r="X100" i="43"/>
  <c r="X110" i="43"/>
  <c r="X67" i="43"/>
  <c r="X71" i="43"/>
  <c r="X89" i="43"/>
  <c r="X99" i="43"/>
  <c r="X111" i="43"/>
  <c r="X66" i="43"/>
  <c r="X40" i="43"/>
  <c r="X16" i="43"/>
  <c r="X38" i="43"/>
  <c r="X44" i="43"/>
  <c r="X68" i="43"/>
  <c r="X23" i="43"/>
  <c r="X15" i="43"/>
  <c r="X69" i="43"/>
  <c r="X92" i="43"/>
  <c r="X104" i="43"/>
  <c r="X57" i="43"/>
  <c r="X81" i="43"/>
  <c r="X95" i="43"/>
  <c r="X107" i="43"/>
  <c r="X30" i="43"/>
  <c r="X28" i="43"/>
  <c r="X42" i="43"/>
  <c r="X48" i="43"/>
  <c r="X74" i="43"/>
  <c r="X43" i="43"/>
  <c r="X25" i="43"/>
  <c r="X80" i="43"/>
  <c r="X94" i="43"/>
  <c r="X108" i="43"/>
  <c r="X19" i="43"/>
  <c r="X83" i="43"/>
  <c r="X97" i="43"/>
  <c r="X35" i="43"/>
  <c r="X65" i="43"/>
  <c r="X21" i="43"/>
  <c r="X76" i="43"/>
  <c r="X39" i="43"/>
  <c r="X96" i="43"/>
  <c r="X62" i="43"/>
  <c r="X103" i="43"/>
  <c r="X79" i="43"/>
  <c r="X36" i="43"/>
  <c r="X64" i="43"/>
  <c r="X63" i="43"/>
  <c r="X86" i="43"/>
  <c r="X54" i="43"/>
  <c r="X91" i="43"/>
  <c r="X53" i="43"/>
  <c r="X27" i="43"/>
  <c r="X58" i="43"/>
  <c r="X73" i="43"/>
  <c r="X60" i="43"/>
  <c r="X84" i="43"/>
  <c r="X87" i="43"/>
  <c r="X32" i="43"/>
  <c r="X13" i="43"/>
  <c r="X17" i="43"/>
  <c r="X105" i="43"/>
  <c r="X12" i="43"/>
  <c r="X51" i="43"/>
  <c r="X47" i="43"/>
  <c r="X102" i="43"/>
  <c r="X12" i="27" a="1"/>
  <c r="AF12" i="43" l="1" a="1"/>
  <c r="Y12" i="43" a="1"/>
  <c r="AJ12" i="43" a="1"/>
  <c r="AH12" i="43" a="1"/>
  <c r="AB12" i="43" a="1"/>
  <c r="AA12" i="43" a="1"/>
  <c r="AB12" i="37" a="1"/>
  <c r="AJ12" i="37" a="1"/>
  <c r="AF12" i="37" a="1"/>
  <c r="AA12" i="37" a="1"/>
  <c r="Y12" i="37" a="1"/>
  <c r="AH12" i="37" a="1"/>
  <c r="X40" i="41"/>
  <c r="X26" i="41"/>
  <c r="X14" i="41"/>
  <c r="X52" i="41"/>
  <c r="X37" i="41"/>
  <c r="X74" i="41"/>
  <c r="X99" i="41"/>
  <c r="X70" i="41"/>
  <c r="X86" i="41"/>
  <c r="X12" i="41"/>
  <c r="X84" i="41"/>
  <c r="X94" i="41"/>
  <c r="X95" i="41"/>
  <c r="X85" i="41"/>
  <c r="X55" i="41"/>
  <c r="X69" i="41"/>
  <c r="X41" i="41"/>
  <c r="X20" i="41"/>
  <c r="X17" i="41"/>
  <c r="X42" i="41"/>
  <c r="X54" i="41"/>
  <c r="X111" i="41"/>
  <c r="X29" i="41"/>
  <c r="X97" i="41"/>
  <c r="X60" i="41"/>
  <c r="X96" i="41"/>
  <c r="X45" i="41"/>
  <c r="X87" i="41"/>
  <c r="X23" i="41"/>
  <c r="X108" i="41"/>
  <c r="X33" i="41"/>
  <c r="X68" i="41"/>
  <c r="X39" i="41"/>
  <c r="X36" i="41"/>
  <c r="X101" i="41"/>
  <c r="X31" i="41"/>
  <c r="X91" i="41"/>
  <c r="X105" i="41"/>
  <c r="X24" i="41"/>
  <c r="X35" i="41"/>
  <c r="X46" i="41"/>
  <c r="X43" i="41"/>
  <c r="X65" i="41"/>
  <c r="X93" i="41"/>
  <c r="X51" i="41"/>
  <c r="X62" i="41"/>
  <c r="X103" i="41"/>
  <c r="X77" i="41"/>
  <c r="X67" i="41"/>
  <c r="X107" i="41"/>
  <c r="X102" i="41"/>
  <c r="X13" i="41"/>
  <c r="X88" i="41"/>
  <c r="X78" i="41"/>
  <c r="X25" i="41"/>
  <c r="X90" i="41"/>
  <c r="X50" i="41"/>
  <c r="X64" i="41"/>
  <c r="X47" i="41"/>
  <c r="X63" i="41"/>
  <c r="X109" i="41"/>
  <c r="X79" i="41"/>
  <c r="X34" i="41"/>
  <c r="X44" i="41"/>
  <c r="X49" i="41"/>
  <c r="X21" i="41"/>
  <c r="X81" i="41"/>
  <c r="X57" i="41"/>
  <c r="X82" i="41"/>
  <c r="X28" i="41"/>
  <c r="X59" i="41"/>
  <c r="X66" i="41"/>
  <c r="X22" i="41"/>
  <c r="X58" i="41"/>
  <c r="X30" i="41"/>
  <c r="X98" i="41"/>
  <c r="X104" i="41"/>
  <c r="X32" i="41"/>
  <c r="X106" i="41"/>
  <c r="X19" i="41"/>
  <c r="X110" i="41"/>
  <c r="X27" i="41"/>
  <c r="X89" i="41"/>
  <c r="X72" i="41"/>
  <c r="X56" i="41"/>
  <c r="X75" i="41"/>
  <c r="X80" i="41"/>
  <c r="X15" i="41"/>
  <c r="X38" i="41"/>
  <c r="X73" i="41"/>
  <c r="X18" i="41"/>
  <c r="X76" i="41"/>
  <c r="X100" i="41"/>
  <c r="X48" i="41"/>
  <c r="X83" i="41"/>
  <c r="X53" i="41"/>
  <c r="X61" i="41"/>
  <c r="X71" i="41"/>
  <c r="X92" i="41"/>
  <c r="X16" i="41"/>
  <c r="X76" i="27"/>
  <c r="X60" i="27"/>
  <c r="X39" i="27"/>
  <c r="X71" i="27"/>
  <c r="X32" i="27"/>
  <c r="X95" i="27"/>
  <c r="X84" i="27"/>
  <c r="X38" i="27"/>
  <c r="X100" i="27"/>
  <c r="X48" i="27"/>
  <c r="X13" i="27"/>
  <c r="X41" i="27"/>
  <c r="X85" i="27"/>
  <c r="X31" i="27"/>
  <c r="X102" i="27"/>
  <c r="X77" i="27"/>
  <c r="X28" i="27"/>
  <c r="X72" i="27"/>
  <c r="X24" i="27"/>
  <c r="X74" i="27"/>
  <c r="X42" i="27"/>
  <c r="X70" i="27"/>
  <c r="X21" i="27"/>
  <c r="X19" i="27"/>
  <c r="X30" i="27"/>
  <c r="X80" i="27"/>
  <c r="X26" i="27"/>
  <c r="X68" i="27"/>
  <c r="X46" i="27"/>
  <c r="X81" i="27"/>
  <c r="X62" i="27"/>
  <c r="X57" i="27"/>
  <c r="X67" i="27"/>
  <c r="X79" i="27"/>
  <c r="X53" i="27"/>
  <c r="X27" i="27"/>
  <c r="X73" i="27"/>
  <c r="X87" i="27"/>
  <c r="X110" i="27"/>
  <c r="X18" i="27"/>
  <c r="X44" i="27"/>
  <c r="X104" i="27"/>
  <c r="X35" i="27"/>
  <c r="X23" i="27"/>
  <c r="X49" i="27"/>
  <c r="X47" i="27"/>
  <c r="X69" i="27"/>
  <c r="X34" i="27"/>
  <c r="X106" i="27"/>
  <c r="X82" i="27"/>
  <c r="X78" i="27"/>
  <c r="X37" i="27"/>
  <c r="X111" i="27"/>
  <c r="X64" i="27"/>
  <c r="X93" i="27"/>
  <c r="X51" i="27"/>
  <c r="X91" i="27"/>
  <c r="X55" i="27"/>
  <c r="X58" i="27"/>
  <c r="X89" i="27"/>
  <c r="X94" i="27"/>
  <c r="X75" i="27"/>
  <c r="X66" i="27"/>
  <c r="X107" i="27"/>
  <c r="X86" i="27"/>
  <c r="X108" i="27"/>
  <c r="X105" i="27"/>
  <c r="X109" i="27"/>
  <c r="X98" i="27"/>
  <c r="X43" i="27"/>
  <c r="X99" i="27"/>
  <c r="X12" i="27"/>
  <c r="X17" i="27"/>
  <c r="X36" i="27"/>
  <c r="X40" i="27"/>
  <c r="X83" i="27"/>
  <c r="X33" i="27"/>
  <c r="X63" i="27"/>
  <c r="X61" i="27"/>
  <c r="X20" i="27"/>
  <c r="X29" i="27"/>
  <c r="X14" i="27"/>
  <c r="X97" i="27"/>
  <c r="X101" i="27"/>
  <c r="X88" i="27"/>
  <c r="X25" i="27"/>
  <c r="X52" i="27"/>
  <c r="X65" i="27"/>
  <c r="X50" i="27"/>
  <c r="X22" i="27"/>
  <c r="X16" i="27"/>
  <c r="X54" i="27"/>
  <c r="X59" i="27"/>
  <c r="X90" i="27"/>
  <c r="X103" i="27"/>
  <c r="X96" i="27"/>
  <c r="X45" i="27"/>
  <c r="X56" i="27"/>
  <c r="X15" i="27"/>
  <c r="X92" i="27"/>
  <c r="AB12" i="39" a="1"/>
  <c r="Y12" i="39" a="1"/>
  <c r="AF12" i="39" a="1"/>
  <c r="AH12" i="39" a="1"/>
  <c r="AJ12" i="39" a="1"/>
  <c r="AA12" i="39" a="1"/>
  <c r="AA13" i="37" l="1"/>
  <c r="AA29" i="37"/>
  <c r="AA45" i="37"/>
  <c r="AA61" i="37"/>
  <c r="AA77" i="37"/>
  <c r="AA93" i="37"/>
  <c r="AA109" i="37"/>
  <c r="AA26" i="37"/>
  <c r="AA25" i="37"/>
  <c r="AA49" i="37"/>
  <c r="AA69" i="37"/>
  <c r="AA89" i="37"/>
  <c r="AA14" i="37"/>
  <c r="AA34" i="37"/>
  <c r="AA50" i="37"/>
  <c r="AA66" i="37"/>
  <c r="AA82" i="37"/>
  <c r="AA98" i="37"/>
  <c r="AA19" i="37"/>
  <c r="AA51" i="37"/>
  <c r="AA83" i="37"/>
  <c r="AA12" i="37"/>
  <c r="AC12" i="37" s="1" a="1"/>
  <c r="AA36" i="37"/>
  <c r="AA68" i="37"/>
  <c r="AA100" i="37"/>
  <c r="AA47" i="37"/>
  <c r="AA111" i="37"/>
  <c r="AA64" i="37"/>
  <c r="AA56" i="37"/>
  <c r="AA87" i="37"/>
  <c r="AA40" i="37"/>
  <c r="AA33" i="37"/>
  <c r="AA53" i="37"/>
  <c r="AA73" i="37"/>
  <c r="AA97" i="37"/>
  <c r="AA18" i="37"/>
  <c r="AA38" i="37"/>
  <c r="AA54" i="37"/>
  <c r="AA70" i="37"/>
  <c r="AA86" i="37"/>
  <c r="AA102" i="37"/>
  <c r="AA27" i="37"/>
  <c r="AA59" i="37"/>
  <c r="AA91" i="37"/>
  <c r="AA44" i="37"/>
  <c r="AA76" i="37"/>
  <c r="AA108" i="37"/>
  <c r="AA63" i="37"/>
  <c r="AA16" i="37"/>
  <c r="AA80" i="37"/>
  <c r="AA88" i="37"/>
  <c r="AA39" i="37"/>
  <c r="AA72" i="37"/>
  <c r="AA17" i="37"/>
  <c r="AA57" i="37"/>
  <c r="AA101" i="37"/>
  <c r="AA42" i="37"/>
  <c r="AA74" i="37"/>
  <c r="AA106" i="37"/>
  <c r="AA67" i="37"/>
  <c r="AA20" i="37"/>
  <c r="AA84" i="37"/>
  <c r="AA79" i="37"/>
  <c r="AA96" i="37"/>
  <c r="AA71" i="37"/>
  <c r="AA41" i="37"/>
  <c r="AA85" i="37"/>
  <c r="AA30" i="37"/>
  <c r="AA62" i="37"/>
  <c r="AA94" i="37"/>
  <c r="AA43" i="37"/>
  <c r="AA107" i="37"/>
  <c r="AA60" i="37"/>
  <c r="AA31" i="37"/>
  <c r="AA48" i="37"/>
  <c r="AA55" i="37"/>
  <c r="AA21" i="37"/>
  <c r="AA105" i="37"/>
  <c r="AA78" i="37"/>
  <c r="AA75" i="37"/>
  <c r="AA92" i="37"/>
  <c r="AA24" i="37"/>
  <c r="AA37" i="37"/>
  <c r="AA22" i="37"/>
  <c r="AA90" i="37"/>
  <c r="AA99" i="37"/>
  <c r="AA15" i="37"/>
  <c r="AA23" i="37"/>
  <c r="AA81" i="37"/>
  <c r="AA35" i="37"/>
  <c r="AA32" i="37"/>
  <c r="AA46" i="37"/>
  <c r="AA28" i="37"/>
  <c r="AA103" i="37"/>
  <c r="AA110" i="37"/>
  <c r="AA52" i="37"/>
  <c r="AA58" i="37"/>
  <c r="AA65" i="37"/>
  <c r="AA95" i="37"/>
  <c r="AA104" i="37"/>
  <c r="AH12" i="27" a="1"/>
  <c r="Y12" i="27" a="1"/>
  <c r="AB12" i="27" a="1"/>
  <c r="AA12" i="27" a="1"/>
  <c r="AJ12" i="27" a="1"/>
  <c r="AF12" i="27" a="1"/>
  <c r="Y27" i="43"/>
  <c r="Y18" i="43"/>
  <c r="Y34" i="43"/>
  <c r="Y41" i="43"/>
  <c r="Y39" i="43"/>
  <c r="Y57" i="43"/>
  <c r="Y81" i="43"/>
  <c r="Y85" i="43"/>
  <c r="Y89" i="43"/>
  <c r="Y93" i="43"/>
  <c r="Y97" i="43"/>
  <c r="Y101" i="43"/>
  <c r="Y105" i="43"/>
  <c r="Y109" i="43"/>
  <c r="Y24" i="43"/>
  <c r="Y52" i="43"/>
  <c r="Y68" i="43"/>
  <c r="Y76" i="43"/>
  <c r="Y36" i="43"/>
  <c r="Y71" i="43"/>
  <c r="Y29" i="43"/>
  <c r="Y77" i="43"/>
  <c r="Y66" i="43"/>
  <c r="Y73" i="43"/>
  <c r="Y75" i="43"/>
  <c r="Y23" i="43"/>
  <c r="Y22" i="43"/>
  <c r="Y44" i="43"/>
  <c r="Y28" i="43"/>
  <c r="Y61" i="43"/>
  <c r="Y83" i="43"/>
  <c r="Y88" i="43"/>
  <c r="Y94" i="43"/>
  <c r="Y99" i="43"/>
  <c r="Y104" i="43"/>
  <c r="Y110" i="43"/>
  <c r="Y42" i="43"/>
  <c r="Y64" i="43"/>
  <c r="Y78" i="43"/>
  <c r="Y55" i="43"/>
  <c r="Y20" i="43"/>
  <c r="Y33" i="43"/>
  <c r="Y13" i="43"/>
  <c r="Y46" i="43"/>
  <c r="Y31" i="43"/>
  <c r="Y30" i="43"/>
  <c r="Y25" i="43"/>
  <c r="Y65" i="43"/>
  <c r="Y86" i="43"/>
  <c r="Y92" i="43"/>
  <c r="Y100" i="43"/>
  <c r="Y107" i="43"/>
  <c r="Y37" i="43"/>
  <c r="Y70" i="43"/>
  <c r="Y32" i="43"/>
  <c r="Y16" i="43"/>
  <c r="Y50" i="43"/>
  <c r="Y59" i="43"/>
  <c r="Y35" i="43"/>
  <c r="Y40" i="43"/>
  <c r="Y47" i="43"/>
  <c r="Y80" i="43"/>
  <c r="Y87" i="43"/>
  <c r="Y95" i="43"/>
  <c r="Y102" i="43"/>
  <c r="Y108" i="43"/>
  <c r="Y48" i="43"/>
  <c r="Y72" i="43"/>
  <c r="Y38" i="43"/>
  <c r="Y51" i="43"/>
  <c r="Y54" i="43"/>
  <c r="Y63" i="43"/>
  <c r="Y15" i="43"/>
  <c r="Y12" i="43"/>
  <c r="Y82" i="43"/>
  <c r="Y96" i="43"/>
  <c r="Y111" i="43"/>
  <c r="Y74" i="43"/>
  <c r="Y58" i="43"/>
  <c r="Y26" i="43"/>
  <c r="Y53" i="43"/>
  <c r="Y91" i="43"/>
  <c r="Y106" i="43"/>
  <c r="Y60" i="43"/>
  <c r="Y79" i="43"/>
  <c r="Y43" i="43"/>
  <c r="Y45" i="43"/>
  <c r="Y98" i="43"/>
  <c r="Y17" i="43"/>
  <c r="Y49" i="43"/>
  <c r="Y103" i="43"/>
  <c r="Y62" i="43"/>
  <c r="Y14" i="43"/>
  <c r="Y56" i="43"/>
  <c r="Y84" i="43"/>
  <c r="Y69" i="43"/>
  <c r="Y19" i="43"/>
  <c r="Y90" i="43"/>
  <c r="Y67" i="43"/>
  <c r="Y21" i="43"/>
  <c r="Y98" i="39"/>
  <c r="Y61" i="39"/>
  <c r="Y71" i="39"/>
  <c r="Y64" i="39"/>
  <c r="Y58" i="39"/>
  <c r="Y68" i="39"/>
  <c r="Y50" i="39"/>
  <c r="Y87" i="39"/>
  <c r="Y32" i="39"/>
  <c r="Y52" i="39"/>
  <c r="Y29" i="39"/>
  <c r="Y100" i="39"/>
  <c r="Y101" i="39"/>
  <c r="Y15" i="39"/>
  <c r="Y36" i="39"/>
  <c r="Y27" i="39"/>
  <c r="Y24" i="39"/>
  <c r="Y49" i="39"/>
  <c r="Y53" i="39"/>
  <c r="Y108" i="39"/>
  <c r="Y110" i="39"/>
  <c r="Y54" i="39"/>
  <c r="Y86" i="39"/>
  <c r="Y78" i="39"/>
  <c r="Y91" i="39"/>
  <c r="Y17" i="39"/>
  <c r="Y12" i="39"/>
  <c r="Y46" i="39"/>
  <c r="Y89" i="39"/>
  <c r="Y57" i="39"/>
  <c r="Y88" i="39"/>
  <c r="Y106" i="39"/>
  <c r="Y19" i="39"/>
  <c r="Y81" i="39"/>
  <c r="Y25" i="39"/>
  <c r="Y47" i="39"/>
  <c r="Y102" i="39"/>
  <c r="Y62" i="39"/>
  <c r="Y66" i="39"/>
  <c r="Y13" i="39"/>
  <c r="Y31" i="39"/>
  <c r="Y92" i="39"/>
  <c r="Y73" i="39"/>
  <c r="Y39" i="39"/>
  <c r="Y18" i="39"/>
  <c r="Y79" i="39"/>
  <c r="Y84" i="39"/>
  <c r="Y67" i="39"/>
  <c r="Y96" i="39"/>
  <c r="Y38" i="39"/>
  <c r="Y23" i="39"/>
  <c r="Y107" i="39"/>
  <c r="Y35" i="39"/>
  <c r="Y48" i="39"/>
  <c r="Y94" i="39"/>
  <c r="Y80" i="39"/>
  <c r="Y76" i="39"/>
  <c r="Y30" i="39"/>
  <c r="Y93" i="39"/>
  <c r="Y83" i="39"/>
  <c r="Y65" i="39"/>
  <c r="Y60" i="39"/>
  <c r="Y69" i="39"/>
  <c r="Y59" i="39"/>
  <c r="Y43" i="39"/>
  <c r="Y21" i="39"/>
  <c r="Y70" i="39"/>
  <c r="Y97" i="39"/>
  <c r="Y95" i="39"/>
  <c r="Y105" i="39"/>
  <c r="Y16" i="39"/>
  <c r="Y104" i="39"/>
  <c r="Y41" i="39"/>
  <c r="Y56" i="39"/>
  <c r="Y22" i="39"/>
  <c r="Y40" i="39"/>
  <c r="Y85" i="39"/>
  <c r="Y28" i="39"/>
  <c r="Y90" i="39"/>
  <c r="Y77" i="39"/>
  <c r="Y103" i="39"/>
  <c r="Y72" i="39"/>
  <c r="Y20" i="39"/>
  <c r="Y109" i="39"/>
  <c r="Y51" i="39"/>
  <c r="Y75" i="39"/>
  <c r="Y111" i="39"/>
  <c r="Y34" i="39"/>
  <c r="Y99" i="39"/>
  <c r="Y42" i="39"/>
  <c r="Y33" i="39"/>
  <c r="Y74" i="39"/>
  <c r="Y63" i="39"/>
  <c r="Y82" i="39"/>
  <c r="Y55" i="39"/>
  <c r="Y37" i="39"/>
  <c r="Y26" i="39"/>
  <c r="Y44" i="39"/>
  <c r="Y45" i="39"/>
  <c r="Y14" i="39"/>
  <c r="AH12" i="41" a="1"/>
  <c r="AB12" i="41" a="1"/>
  <c r="Y12" i="41" a="1"/>
  <c r="AA12" i="41" a="1"/>
  <c r="AF12" i="41" a="1"/>
  <c r="AJ12" i="41" a="1"/>
  <c r="AB16" i="37"/>
  <c r="AB32" i="37"/>
  <c r="AB48" i="37"/>
  <c r="AB64" i="37"/>
  <c r="AB80" i="37"/>
  <c r="AB96" i="37"/>
  <c r="AB13" i="37"/>
  <c r="AB29" i="37"/>
  <c r="AB45" i="37"/>
  <c r="AB61" i="37"/>
  <c r="AB77" i="37"/>
  <c r="AB93" i="37"/>
  <c r="AB109" i="37"/>
  <c r="AB38" i="37"/>
  <c r="AB70" i="37"/>
  <c r="AB102" i="37"/>
  <c r="AB31" i="37"/>
  <c r="AB63" i="37"/>
  <c r="AB95" i="37"/>
  <c r="AB42" i="37"/>
  <c r="AB106" i="37"/>
  <c r="AB75" i="37"/>
  <c r="AB51" i="37"/>
  <c r="AB82" i="37"/>
  <c r="AB35" i="37"/>
  <c r="AB20" i="37"/>
  <c r="AB40" i="37"/>
  <c r="AB60" i="37"/>
  <c r="AB84" i="37"/>
  <c r="AB104" i="37"/>
  <c r="AB25" i="37"/>
  <c r="AB49" i="37"/>
  <c r="AB69" i="37"/>
  <c r="AB89" i="37"/>
  <c r="AB14" i="37"/>
  <c r="AB54" i="37"/>
  <c r="AB94" i="37"/>
  <c r="AB39" i="37"/>
  <c r="AB79" i="37"/>
  <c r="AB26" i="37"/>
  <c r="AB27" i="37"/>
  <c r="AB107" i="37"/>
  <c r="AB50" i="37"/>
  <c r="AB67" i="37"/>
  <c r="AB24" i="37"/>
  <c r="AB44" i="37"/>
  <c r="AB68" i="37"/>
  <c r="AB88" i="37"/>
  <c r="AB108" i="37"/>
  <c r="AB33" i="37"/>
  <c r="AB53" i="37"/>
  <c r="AB73" i="37"/>
  <c r="AB97" i="37"/>
  <c r="AB22" i="37"/>
  <c r="AB62" i="37"/>
  <c r="AB110" i="37"/>
  <c r="AB47" i="37"/>
  <c r="AB87" i="37"/>
  <c r="AB58" i="37"/>
  <c r="AB43" i="37"/>
  <c r="AB19" i="37"/>
  <c r="AB34" i="37"/>
  <c r="AB99" i="37"/>
  <c r="AB52" i="37"/>
  <c r="AB92" i="37"/>
  <c r="AB37" i="37"/>
  <c r="AB81" i="37"/>
  <c r="AB30" i="37"/>
  <c r="AB15" i="37"/>
  <c r="AB103" i="37"/>
  <c r="AB59" i="37"/>
  <c r="AB66" i="37"/>
  <c r="AB36" i="37"/>
  <c r="AB76" i="37"/>
  <c r="AB21" i="37"/>
  <c r="AB65" i="37"/>
  <c r="AB105" i="37"/>
  <c r="AB86" i="37"/>
  <c r="AB71" i="37"/>
  <c r="AB90" i="37"/>
  <c r="AB18" i="37"/>
  <c r="AB56" i="37"/>
  <c r="AB41" i="37"/>
  <c r="AB46" i="37"/>
  <c r="AB111" i="37"/>
  <c r="AB98" i="37"/>
  <c r="AB72" i="37"/>
  <c r="AB57" i="37"/>
  <c r="AB78" i="37"/>
  <c r="AB74" i="37"/>
  <c r="AB28" i="37"/>
  <c r="AB101" i="37"/>
  <c r="AB83" i="37"/>
  <c r="AB100" i="37"/>
  <c r="AB23" i="37"/>
  <c r="AB12" i="37"/>
  <c r="AB91" i="37"/>
  <c r="AB17" i="37"/>
  <c r="AB55" i="37"/>
  <c r="AB85" i="37"/>
  <c r="AB43" i="39"/>
  <c r="AB56" i="39"/>
  <c r="AB37" i="39"/>
  <c r="AB13" i="39"/>
  <c r="AB63" i="39"/>
  <c r="AB30" i="39"/>
  <c r="AB86" i="39"/>
  <c r="AB48" i="39"/>
  <c r="AB44" i="39"/>
  <c r="AB71" i="39"/>
  <c r="AB104" i="39"/>
  <c r="AB64" i="39"/>
  <c r="AB22" i="39"/>
  <c r="AB85" i="39"/>
  <c r="AB83" i="39"/>
  <c r="AB62" i="39"/>
  <c r="AB45" i="39"/>
  <c r="AB94" i="39"/>
  <c r="AB74" i="39"/>
  <c r="AB92" i="39"/>
  <c r="AB35" i="39"/>
  <c r="AB24" i="39"/>
  <c r="AB55" i="39"/>
  <c r="AB79" i="39"/>
  <c r="AB72" i="39"/>
  <c r="AB26" i="39"/>
  <c r="AB107" i="39"/>
  <c r="AB78" i="39"/>
  <c r="AB16" i="39"/>
  <c r="AB40" i="39"/>
  <c r="AB105" i="39"/>
  <c r="AB36" i="39"/>
  <c r="AB59" i="39"/>
  <c r="AB14" i="39"/>
  <c r="AB69" i="39"/>
  <c r="AB77" i="39"/>
  <c r="AB111" i="39"/>
  <c r="AB20" i="39"/>
  <c r="AB110" i="39"/>
  <c r="AB17" i="39"/>
  <c r="AB76" i="39"/>
  <c r="AB103" i="39"/>
  <c r="AB70" i="39"/>
  <c r="AB31" i="39"/>
  <c r="AB46" i="39"/>
  <c r="AB25" i="39"/>
  <c r="AB99" i="39"/>
  <c r="AB102" i="39"/>
  <c r="AB41" i="39"/>
  <c r="AB87" i="39"/>
  <c r="AB66" i="39"/>
  <c r="AB12" i="39"/>
  <c r="AB33" i="39"/>
  <c r="AB106" i="39"/>
  <c r="AB67" i="39"/>
  <c r="AB68" i="39"/>
  <c r="AB58" i="39"/>
  <c r="AB19" i="39"/>
  <c r="AB15" i="39"/>
  <c r="AB38" i="39"/>
  <c r="AB54" i="39"/>
  <c r="AB96" i="39"/>
  <c r="AB47" i="39"/>
  <c r="AB21" i="39"/>
  <c r="AB88" i="39"/>
  <c r="AB100" i="39"/>
  <c r="AB28" i="39"/>
  <c r="AB80" i="39"/>
  <c r="AB65" i="39"/>
  <c r="AB75" i="39"/>
  <c r="AB101" i="39"/>
  <c r="AB84" i="39"/>
  <c r="AB27" i="39"/>
  <c r="AB108" i="39"/>
  <c r="AB23" i="39"/>
  <c r="AB89" i="39"/>
  <c r="AB29" i="39"/>
  <c r="AB18" i="39"/>
  <c r="AB60" i="39"/>
  <c r="AB82" i="39"/>
  <c r="AB57" i="39"/>
  <c r="AB90" i="39"/>
  <c r="AB95" i="39"/>
  <c r="AB98" i="39"/>
  <c r="AB109" i="39"/>
  <c r="AB73" i="39"/>
  <c r="AB81" i="39"/>
  <c r="AB93" i="39"/>
  <c r="AB53" i="39"/>
  <c r="AB49" i="39"/>
  <c r="AB61" i="39"/>
  <c r="AB51" i="39"/>
  <c r="AB50" i="39"/>
  <c r="AB97" i="39"/>
  <c r="AB39" i="39"/>
  <c r="AB32" i="39"/>
  <c r="AB91" i="39"/>
  <c r="AB42" i="39"/>
  <c r="AB34" i="39"/>
  <c r="AB52" i="39"/>
  <c r="AA18" i="43"/>
  <c r="AA34" i="43"/>
  <c r="AA25" i="43"/>
  <c r="AA39" i="43"/>
  <c r="AA44" i="43"/>
  <c r="AA51" i="43"/>
  <c r="AA55" i="43"/>
  <c r="AA59" i="43"/>
  <c r="AA63" i="43"/>
  <c r="AA67" i="43"/>
  <c r="AA71" i="43"/>
  <c r="AA75" i="43"/>
  <c r="AA79" i="43"/>
  <c r="AA32" i="43"/>
  <c r="AA28" i="43"/>
  <c r="AA42" i="43"/>
  <c r="AA86" i="43"/>
  <c r="AA94" i="43"/>
  <c r="AA102" i="43"/>
  <c r="AA110" i="43"/>
  <c r="AA35" i="43"/>
  <c r="AA83" i="43"/>
  <c r="AA99" i="43"/>
  <c r="AA85" i="43"/>
  <c r="AA81" i="43"/>
  <c r="AA26" i="43"/>
  <c r="AA21" i="43"/>
  <c r="AA43" i="43"/>
  <c r="AA49" i="43"/>
  <c r="AA54" i="43"/>
  <c r="AA60" i="43"/>
  <c r="AA65" i="43"/>
  <c r="AA70" i="43"/>
  <c r="AA76" i="43"/>
  <c r="AA16" i="43"/>
  <c r="AA27" i="43"/>
  <c r="AA80" i="43"/>
  <c r="AA90" i="43"/>
  <c r="AA100" i="43"/>
  <c r="AA12" i="43"/>
  <c r="AC12" i="43" s="1" a="1"/>
  <c r="AA23" i="43"/>
  <c r="AA95" i="43"/>
  <c r="AA93" i="43"/>
  <c r="AA97" i="43"/>
  <c r="AA30" i="43"/>
  <c r="AA29" i="43"/>
  <c r="AA47" i="43"/>
  <c r="AA50" i="43"/>
  <c r="AA56" i="43"/>
  <c r="AA61" i="43"/>
  <c r="AA66" i="43"/>
  <c r="AA72" i="43"/>
  <c r="AA77" i="43"/>
  <c r="AA31" i="43"/>
  <c r="AA41" i="43"/>
  <c r="AA82" i="43"/>
  <c r="AA92" i="43"/>
  <c r="AA104" i="43"/>
  <c r="AA45" i="43"/>
  <c r="AA103" i="43"/>
  <c r="AA101" i="43"/>
  <c r="AA105" i="43"/>
  <c r="AA13" i="43"/>
  <c r="AA40" i="43"/>
  <c r="AA57" i="43"/>
  <c r="AA68" i="43"/>
  <c r="AA78" i="43"/>
  <c r="AA19" i="43"/>
  <c r="AA96" i="43"/>
  <c r="AA24" i="43"/>
  <c r="AA107" i="43"/>
  <c r="AA22" i="43"/>
  <c r="AA37" i="43"/>
  <c r="AA53" i="43"/>
  <c r="AA64" i="43"/>
  <c r="AA74" i="43"/>
  <c r="AA46" i="43"/>
  <c r="AA88" i="43"/>
  <c r="AA108" i="43"/>
  <c r="AA91" i="43"/>
  <c r="AA89" i="43"/>
  <c r="AA48" i="43"/>
  <c r="AA69" i="43"/>
  <c r="AA36" i="43"/>
  <c r="AA20" i="43"/>
  <c r="AA14" i="43"/>
  <c r="AA52" i="43"/>
  <c r="AA73" i="43"/>
  <c r="AA84" i="43"/>
  <c r="AA87" i="43"/>
  <c r="AA62" i="43"/>
  <c r="AA106" i="43"/>
  <c r="AA17" i="43"/>
  <c r="AA15" i="43"/>
  <c r="AA111" i="43"/>
  <c r="AA98" i="43"/>
  <c r="AA33" i="43"/>
  <c r="AA109" i="43"/>
  <c r="AA38" i="43"/>
  <c r="AA58" i="43"/>
  <c r="AB13" i="43"/>
  <c r="AB29" i="43"/>
  <c r="AB16" i="43"/>
  <c r="AB24" i="43"/>
  <c r="AB32" i="43"/>
  <c r="AB42" i="43"/>
  <c r="AB22" i="43"/>
  <c r="AB39" i="43"/>
  <c r="AB50" i="43"/>
  <c r="AB66" i="43"/>
  <c r="AB57" i="43"/>
  <c r="AB69" i="43"/>
  <c r="AB77" i="43"/>
  <c r="AB60" i="43"/>
  <c r="AB85" i="43"/>
  <c r="AB93" i="43"/>
  <c r="AB101" i="43"/>
  <c r="AB109" i="43"/>
  <c r="AB70" i="43"/>
  <c r="AB63" i="43"/>
  <c r="AB41" i="43"/>
  <c r="AB94" i="43"/>
  <c r="AB110" i="43"/>
  <c r="AB96" i="43"/>
  <c r="AB100" i="43"/>
  <c r="AB12" i="43"/>
  <c r="AB33" i="43"/>
  <c r="AB20" i="43"/>
  <c r="AB31" i="43"/>
  <c r="AB46" i="43"/>
  <c r="AB30" i="43"/>
  <c r="AB45" i="43"/>
  <c r="AB44" i="43"/>
  <c r="AB65" i="43"/>
  <c r="AB75" i="43"/>
  <c r="AB72" i="43"/>
  <c r="AB89" i="43"/>
  <c r="AB99" i="43"/>
  <c r="AB111" i="43"/>
  <c r="AB48" i="43"/>
  <c r="AB74" i="43"/>
  <c r="AB98" i="43"/>
  <c r="AB80" i="43"/>
  <c r="AB92" i="43"/>
  <c r="AB17" i="43"/>
  <c r="AB37" i="43"/>
  <c r="AB23" i="43"/>
  <c r="AB35" i="43"/>
  <c r="AB14" i="43"/>
  <c r="AB34" i="43"/>
  <c r="AB54" i="43"/>
  <c r="AB49" i="43"/>
  <c r="AB67" i="43"/>
  <c r="AB79" i="43"/>
  <c r="AB81" i="43"/>
  <c r="AB91" i="43"/>
  <c r="AB103" i="43"/>
  <c r="AB55" i="43"/>
  <c r="AB51" i="43"/>
  <c r="AB82" i="43"/>
  <c r="AB102" i="43"/>
  <c r="AB88" i="43"/>
  <c r="AB108" i="43"/>
  <c r="AB21" i="43"/>
  <c r="AB27" i="43"/>
  <c r="AB18" i="43"/>
  <c r="AB58" i="43"/>
  <c r="AB71" i="43"/>
  <c r="AB83" i="43"/>
  <c r="AB105" i="43"/>
  <c r="AB64" i="43"/>
  <c r="AB106" i="43"/>
  <c r="AB76" i="43"/>
  <c r="AB19" i="43"/>
  <c r="AB38" i="43"/>
  <c r="AB47" i="43"/>
  <c r="AB61" i="43"/>
  <c r="AB59" i="43"/>
  <c r="AB97" i="43"/>
  <c r="AB78" i="43"/>
  <c r="AB90" i="43"/>
  <c r="AB84" i="43"/>
  <c r="AB25" i="43"/>
  <c r="AB26" i="43"/>
  <c r="AB73" i="43"/>
  <c r="AB107" i="43"/>
  <c r="AB52" i="43"/>
  <c r="AB15" i="43"/>
  <c r="AB43" i="43"/>
  <c r="AB40" i="43"/>
  <c r="AB56" i="43"/>
  <c r="AB104" i="43"/>
  <c r="AB36" i="43"/>
  <c r="AB95" i="43"/>
  <c r="AB62" i="43"/>
  <c r="AB68" i="43"/>
  <c r="AB28" i="43"/>
  <c r="AB53" i="43"/>
  <c r="AB87" i="43"/>
  <c r="AB86" i="43"/>
  <c r="AA111" i="39"/>
  <c r="AA22" i="39"/>
  <c r="AA62" i="39"/>
  <c r="AA54" i="39"/>
  <c r="AA32" i="39"/>
  <c r="AA42" i="39"/>
  <c r="AA63" i="39"/>
  <c r="AA30" i="39"/>
  <c r="AA105" i="39"/>
  <c r="AA66" i="39"/>
  <c r="AA70" i="39"/>
  <c r="AA110" i="39"/>
  <c r="AA15" i="39"/>
  <c r="AA26" i="39"/>
  <c r="AA92" i="39"/>
  <c r="AA96" i="39"/>
  <c r="AA74" i="39"/>
  <c r="AA102" i="39"/>
  <c r="AA71" i="39"/>
  <c r="AA25" i="39"/>
  <c r="AA28" i="39"/>
  <c r="AA12" i="39"/>
  <c r="AC12" i="39" s="1" a="1"/>
  <c r="AA104" i="39"/>
  <c r="AA108" i="39"/>
  <c r="AA85" i="39"/>
  <c r="AA23" i="39"/>
  <c r="AA68" i="39"/>
  <c r="AA43" i="39"/>
  <c r="AA93" i="39"/>
  <c r="AA16" i="39"/>
  <c r="AA101" i="39"/>
  <c r="AA51" i="39"/>
  <c r="AA20" i="39"/>
  <c r="AA86" i="39"/>
  <c r="AA37" i="39"/>
  <c r="AA61" i="39"/>
  <c r="AA88" i="39"/>
  <c r="AA29" i="39"/>
  <c r="AA79" i="39"/>
  <c r="AA94" i="39"/>
  <c r="AA50" i="39"/>
  <c r="AA14" i="39"/>
  <c r="AA77" i="39"/>
  <c r="AA19" i="39"/>
  <c r="AA31" i="39"/>
  <c r="AA58" i="39"/>
  <c r="AA17" i="39"/>
  <c r="AA41" i="39"/>
  <c r="AA46" i="39"/>
  <c r="AA99" i="39"/>
  <c r="AA90" i="39"/>
  <c r="AA97" i="39"/>
  <c r="AA33" i="39"/>
  <c r="AA89" i="39"/>
  <c r="AA64" i="39"/>
  <c r="AA78" i="39"/>
  <c r="AA100" i="39"/>
  <c r="AA67" i="39"/>
  <c r="AA56" i="39"/>
  <c r="AA52" i="39"/>
  <c r="AA13" i="39"/>
  <c r="AA106" i="39"/>
  <c r="AA87" i="39"/>
  <c r="AA48" i="39"/>
  <c r="AA49" i="39"/>
  <c r="AA39" i="39"/>
  <c r="AA75" i="39"/>
  <c r="AA44" i="39"/>
  <c r="AA82" i="39"/>
  <c r="AA45" i="39"/>
  <c r="AA35" i="39"/>
  <c r="AA80" i="39"/>
  <c r="AA53" i="39"/>
  <c r="AA21" i="39"/>
  <c r="AA60" i="39"/>
  <c r="AA47" i="39"/>
  <c r="AA69" i="39"/>
  <c r="AA72" i="39"/>
  <c r="AA55" i="39"/>
  <c r="AA76" i="39"/>
  <c r="AA109" i="39"/>
  <c r="AA73" i="39"/>
  <c r="AA40" i="39"/>
  <c r="AA84" i="39"/>
  <c r="AA91" i="39"/>
  <c r="AA38" i="39"/>
  <c r="AA95" i="39"/>
  <c r="AA59" i="39"/>
  <c r="AA103" i="39"/>
  <c r="AA107" i="39"/>
  <c r="AA83" i="39"/>
  <c r="AA57" i="39"/>
  <c r="AA27" i="39"/>
  <c r="AA81" i="39"/>
  <c r="AA65" i="39"/>
  <c r="AA18" i="39"/>
  <c r="AA24" i="39"/>
  <c r="AA34" i="39"/>
  <c r="AA36" i="39"/>
  <c r="AA98" i="39"/>
  <c r="Y27" i="37"/>
  <c r="Y43" i="37"/>
  <c r="Y59" i="37"/>
  <c r="Y75" i="37"/>
  <c r="Y91" i="37"/>
  <c r="Y107" i="37"/>
  <c r="Y20" i="37"/>
  <c r="Y36" i="37"/>
  <c r="Y52" i="37"/>
  <c r="Y68" i="37"/>
  <c r="Y84" i="37"/>
  <c r="Y100" i="37"/>
  <c r="Y21" i="37"/>
  <c r="Y53" i="37"/>
  <c r="Y85" i="37"/>
  <c r="Y14" i="37"/>
  <c r="Y46" i="37"/>
  <c r="Y78" i="37"/>
  <c r="Y31" i="37"/>
  <c r="Y51" i="37"/>
  <c r="Y71" i="37"/>
  <c r="Y95" i="37"/>
  <c r="Y12" i="37"/>
  <c r="Y32" i="37"/>
  <c r="Y56" i="37"/>
  <c r="Y76" i="37"/>
  <c r="Y96" i="37"/>
  <c r="Y29" i="37"/>
  <c r="Y69" i="37"/>
  <c r="Y109" i="37"/>
  <c r="Y54" i="37"/>
  <c r="Y94" i="37"/>
  <c r="Y41" i="37"/>
  <c r="Y105" i="37"/>
  <c r="Y74" i="37"/>
  <c r="Y66" i="37"/>
  <c r="Y97" i="37"/>
  <c r="Y18" i="37"/>
  <c r="Y23" i="37"/>
  <c r="Y55" i="37"/>
  <c r="Y83" i="37"/>
  <c r="Y111" i="37"/>
  <c r="Y40" i="37"/>
  <c r="Y64" i="37"/>
  <c r="Y92" i="37"/>
  <c r="Y37" i="37"/>
  <c r="Y93" i="37"/>
  <c r="Y38" i="37"/>
  <c r="Y102" i="37"/>
  <c r="Y73" i="37"/>
  <c r="Y58" i="37"/>
  <c r="Y98" i="37"/>
  <c r="Y49" i="37"/>
  <c r="Y35" i="37"/>
  <c r="Y63" i="37"/>
  <c r="Y87" i="37"/>
  <c r="Y16" i="37"/>
  <c r="Y44" i="37"/>
  <c r="Y72" i="37"/>
  <c r="Y104" i="37"/>
  <c r="Y45" i="37"/>
  <c r="Y101" i="37"/>
  <c r="Y62" i="37"/>
  <c r="Y110" i="37"/>
  <c r="Y89" i="37"/>
  <c r="Y90" i="37"/>
  <c r="Y33" i="37"/>
  <c r="Y81" i="37"/>
  <c r="Y15" i="37"/>
  <c r="Y67" i="37"/>
  <c r="Y24" i="37"/>
  <c r="Y80" i="37"/>
  <c r="Y61" i="37"/>
  <c r="Y70" i="37"/>
  <c r="Y26" i="37"/>
  <c r="Y65" i="37"/>
  <c r="Y47" i="37"/>
  <c r="Y103" i="37"/>
  <c r="Y60" i="37"/>
  <c r="Y13" i="37"/>
  <c r="Y30" i="37"/>
  <c r="Y57" i="37"/>
  <c r="Y34" i="37"/>
  <c r="Y82" i="37"/>
  <c r="Y19" i="37"/>
  <c r="Y28" i="37"/>
  <c r="Y77" i="37"/>
  <c r="Y42" i="37"/>
  <c r="Y39" i="37"/>
  <c r="Y48" i="37"/>
  <c r="Y22" i="37"/>
  <c r="Y106" i="37"/>
  <c r="Y99" i="37"/>
  <c r="Y25" i="37"/>
  <c r="Y88" i="37"/>
  <c r="Y17" i="37"/>
  <c r="Y79" i="37"/>
  <c r="Y108" i="37"/>
  <c r="Y50" i="37"/>
  <c r="Y86" i="37"/>
  <c r="AC28" i="43" l="1"/>
  <c r="AC16" i="43"/>
  <c r="AC32" i="43"/>
  <c r="AC41" i="43"/>
  <c r="AC17" i="43"/>
  <c r="AC25" i="43"/>
  <c r="AC33" i="43"/>
  <c r="AC42" i="43"/>
  <c r="AC40" i="43"/>
  <c r="AC63" i="43"/>
  <c r="AC74" i="43"/>
  <c r="AC81" i="43"/>
  <c r="AC85" i="43"/>
  <c r="AC89" i="43"/>
  <c r="AC93" i="43"/>
  <c r="AC97" i="43"/>
  <c r="AC101" i="43"/>
  <c r="AC105" i="43"/>
  <c r="AC109" i="43"/>
  <c r="AC39" i="43"/>
  <c r="AC58" i="43"/>
  <c r="AC48" i="43"/>
  <c r="AC73" i="43"/>
  <c r="AC60" i="43"/>
  <c r="AC53" i="43"/>
  <c r="AC56" i="43"/>
  <c r="AC57" i="43"/>
  <c r="AC36" i="43"/>
  <c r="AC15" i="43"/>
  <c r="AC27" i="43"/>
  <c r="AC37" i="43"/>
  <c r="AC30" i="43"/>
  <c r="AC68" i="43"/>
  <c r="AC78" i="43"/>
  <c r="AC84" i="43"/>
  <c r="AC90" i="43"/>
  <c r="AC95" i="43"/>
  <c r="AC100" i="43"/>
  <c r="AC106" i="43"/>
  <c r="AC111" i="43"/>
  <c r="AC54" i="43"/>
  <c r="AC49" i="43"/>
  <c r="AC34" i="43"/>
  <c r="AC79" i="43"/>
  <c r="AC75" i="43"/>
  <c r="AC24" i="43"/>
  <c r="AC13" i="43"/>
  <c r="AC23" i="43"/>
  <c r="AC35" i="43"/>
  <c r="AC14" i="43"/>
  <c r="AC59" i="43"/>
  <c r="AC76" i="43"/>
  <c r="AC83" i="43"/>
  <c r="AC88" i="43"/>
  <c r="AC94" i="43"/>
  <c r="AC99" i="43"/>
  <c r="AC104" i="43"/>
  <c r="AC110" i="43"/>
  <c r="AC50" i="43"/>
  <c r="AC43" i="43"/>
  <c r="AC22" i="43"/>
  <c r="AC71" i="43"/>
  <c r="AC67" i="43"/>
  <c r="AC19" i="43"/>
  <c r="AC38" i="43"/>
  <c r="AC70" i="43"/>
  <c r="AC86" i="43"/>
  <c r="AC96" i="43"/>
  <c r="AC107" i="43"/>
  <c r="AC62" i="43"/>
  <c r="AC44" i="43"/>
  <c r="AC69" i="43"/>
  <c r="AC20" i="43"/>
  <c r="AC21" i="43"/>
  <c r="AC46" i="43"/>
  <c r="AC72" i="43"/>
  <c r="AC87" i="43"/>
  <c r="AC98" i="43"/>
  <c r="AC108" i="43"/>
  <c r="AC66" i="43"/>
  <c r="AC61" i="43"/>
  <c r="AC52" i="43"/>
  <c r="AC45" i="43"/>
  <c r="AC55" i="43"/>
  <c r="AC92" i="43"/>
  <c r="AC47" i="43"/>
  <c r="AC18" i="43"/>
  <c r="AC29" i="43"/>
  <c r="AC80" i="43"/>
  <c r="AC102" i="43"/>
  <c r="AC64" i="43"/>
  <c r="AC51" i="43"/>
  <c r="AC26" i="43"/>
  <c r="AC82" i="43"/>
  <c r="AC65" i="43"/>
  <c r="AC103" i="43"/>
  <c r="AC91" i="43"/>
  <c r="AC31" i="43"/>
  <c r="AC77" i="43"/>
  <c r="AC12" i="43"/>
  <c r="AD12" i="43" s="1" a="1"/>
  <c r="AB58" i="41"/>
  <c r="AB34" i="41"/>
  <c r="AB16" i="41"/>
  <c r="AB39" i="41"/>
  <c r="AB84" i="41"/>
  <c r="AB83" i="41"/>
  <c r="AB26" i="41"/>
  <c r="AB61" i="41"/>
  <c r="AB77" i="41"/>
  <c r="AB69" i="41"/>
  <c r="AB67" i="41"/>
  <c r="AB68" i="41"/>
  <c r="AB70" i="41"/>
  <c r="AB57" i="41"/>
  <c r="AB33" i="41"/>
  <c r="AB44" i="41"/>
  <c r="AB76" i="41"/>
  <c r="AB47" i="41"/>
  <c r="AB100" i="41"/>
  <c r="AB17" i="41"/>
  <c r="AB92" i="41"/>
  <c r="AB30" i="41"/>
  <c r="AB88" i="41"/>
  <c r="AB60" i="41"/>
  <c r="AB80" i="41"/>
  <c r="AB21" i="41"/>
  <c r="AB36" i="41"/>
  <c r="AB106" i="41"/>
  <c r="AB24" i="41"/>
  <c r="AB101" i="41"/>
  <c r="AB23" i="41"/>
  <c r="AB54" i="41"/>
  <c r="AB107" i="41"/>
  <c r="AB56" i="41"/>
  <c r="AB31" i="41"/>
  <c r="AB45" i="41"/>
  <c r="AB51" i="41"/>
  <c r="AB19" i="41"/>
  <c r="AB20" i="41"/>
  <c r="AB89" i="41"/>
  <c r="AB99" i="41"/>
  <c r="AB13" i="41"/>
  <c r="AB32" i="41"/>
  <c r="AB90" i="41"/>
  <c r="AB14" i="41"/>
  <c r="AB64" i="41"/>
  <c r="AB98" i="41"/>
  <c r="AB43" i="41"/>
  <c r="AB82" i="41"/>
  <c r="AB50" i="41"/>
  <c r="AB86" i="41"/>
  <c r="AB96" i="41"/>
  <c r="AB25" i="41"/>
  <c r="AB12" i="41"/>
  <c r="AB35" i="41"/>
  <c r="AB111" i="41"/>
  <c r="AB41" i="41"/>
  <c r="AB52" i="41"/>
  <c r="AB105" i="41"/>
  <c r="AB40" i="41"/>
  <c r="AB81" i="41"/>
  <c r="AB62" i="41"/>
  <c r="AB110" i="41"/>
  <c r="AB102" i="41"/>
  <c r="AB74" i="41"/>
  <c r="AB109" i="41"/>
  <c r="AB53" i="41"/>
  <c r="AB93" i="41"/>
  <c r="AB49" i="41"/>
  <c r="AB91" i="41"/>
  <c r="AB97" i="41"/>
  <c r="AB46" i="41"/>
  <c r="AB27" i="41"/>
  <c r="AB42" i="41"/>
  <c r="AB29" i="41"/>
  <c r="AB66" i="41"/>
  <c r="AB79" i="41"/>
  <c r="AB87" i="41"/>
  <c r="AB71" i="41"/>
  <c r="AB72" i="41"/>
  <c r="AB65" i="41"/>
  <c r="AB28" i="41"/>
  <c r="AB63" i="41"/>
  <c r="AB108" i="41"/>
  <c r="AB37" i="41"/>
  <c r="AB55" i="41"/>
  <c r="AB38" i="41"/>
  <c r="AB94" i="41"/>
  <c r="AB15" i="41"/>
  <c r="AB103" i="41"/>
  <c r="AB104" i="41"/>
  <c r="AB59" i="41"/>
  <c r="AB48" i="41"/>
  <c r="AB73" i="41"/>
  <c r="AB75" i="41"/>
  <c r="AB18" i="41"/>
  <c r="AB22" i="41"/>
  <c r="AB95" i="41"/>
  <c r="AB85" i="41"/>
  <c r="AB78" i="41"/>
  <c r="AC20" i="39"/>
  <c r="AC70" i="39"/>
  <c r="AC73" i="39"/>
  <c r="AC58" i="39"/>
  <c r="AC13" i="39"/>
  <c r="AC69" i="39"/>
  <c r="AC68" i="39"/>
  <c r="AC17" i="39"/>
  <c r="AC106" i="39"/>
  <c r="AC85" i="39"/>
  <c r="AC91" i="39"/>
  <c r="AC37" i="39"/>
  <c r="AC74" i="39"/>
  <c r="AC61" i="39"/>
  <c r="AC28" i="39"/>
  <c r="AC41" i="39"/>
  <c r="AC60" i="39"/>
  <c r="AC110" i="39"/>
  <c r="AC51" i="39"/>
  <c r="AC108" i="39"/>
  <c r="AC62" i="39"/>
  <c r="AC81" i="39"/>
  <c r="AC48" i="39"/>
  <c r="AC34" i="39"/>
  <c r="AC42" i="39"/>
  <c r="AC63" i="39"/>
  <c r="AC96" i="39"/>
  <c r="AC38" i="39"/>
  <c r="AC45" i="39"/>
  <c r="AC24" i="39"/>
  <c r="AC29" i="39"/>
  <c r="AC111" i="39"/>
  <c r="AC101" i="39"/>
  <c r="AC33" i="39"/>
  <c r="AC32" i="39"/>
  <c r="AC105" i="39"/>
  <c r="AC43" i="39"/>
  <c r="AC93" i="39"/>
  <c r="AC56" i="39"/>
  <c r="AC98" i="39"/>
  <c r="AC87" i="39"/>
  <c r="AC83" i="39"/>
  <c r="AC75" i="39"/>
  <c r="AC65" i="39"/>
  <c r="AC90" i="39"/>
  <c r="AC39" i="39"/>
  <c r="AC46" i="39"/>
  <c r="AC27" i="39"/>
  <c r="AC64" i="39"/>
  <c r="AC89" i="39"/>
  <c r="AC49" i="39"/>
  <c r="AC71" i="39"/>
  <c r="AC88" i="39"/>
  <c r="AC50" i="39"/>
  <c r="AC15" i="39"/>
  <c r="AC103" i="39"/>
  <c r="AC31" i="39"/>
  <c r="AC40" i="39"/>
  <c r="AC18" i="39"/>
  <c r="AC19" i="39"/>
  <c r="AC79" i="39"/>
  <c r="AC80" i="39"/>
  <c r="AC12" i="39"/>
  <c r="AD12" i="39" s="1" a="1"/>
  <c r="AC14" i="39"/>
  <c r="AC16" i="39"/>
  <c r="AC76" i="39"/>
  <c r="AC26" i="39"/>
  <c r="AC78" i="39"/>
  <c r="AC66" i="39"/>
  <c r="AC86" i="39"/>
  <c r="AC77" i="39"/>
  <c r="AC107" i="39"/>
  <c r="AC55" i="39"/>
  <c r="AC109" i="39"/>
  <c r="AC35" i="39"/>
  <c r="AC104" i="39"/>
  <c r="AC30" i="39"/>
  <c r="AC21" i="39"/>
  <c r="AC92" i="39"/>
  <c r="AC53" i="39"/>
  <c r="AC82" i="39"/>
  <c r="AC97" i="39"/>
  <c r="AC36" i="39"/>
  <c r="AC52" i="39"/>
  <c r="AC95" i="39"/>
  <c r="AC100" i="39"/>
  <c r="AC54" i="39"/>
  <c r="AC59" i="39"/>
  <c r="AC44" i="39"/>
  <c r="AC67" i="39"/>
  <c r="AC47" i="39"/>
  <c r="AC102" i="39"/>
  <c r="AC25" i="39"/>
  <c r="AC84" i="39"/>
  <c r="AC99" i="39"/>
  <c r="AC57" i="39"/>
  <c r="AC23" i="39"/>
  <c r="AC72" i="39"/>
  <c r="AC22" i="39"/>
  <c r="AC94" i="39"/>
  <c r="AA24" i="41"/>
  <c r="AA33" i="41"/>
  <c r="AA15" i="41"/>
  <c r="AA28" i="41"/>
  <c r="AA26" i="41"/>
  <c r="AA103" i="41"/>
  <c r="AA105" i="41"/>
  <c r="AA50" i="41"/>
  <c r="AA40" i="41"/>
  <c r="AA61" i="41"/>
  <c r="AA37" i="41"/>
  <c r="AA14" i="41"/>
  <c r="AA19" i="41"/>
  <c r="AA72" i="41"/>
  <c r="AA85" i="41"/>
  <c r="AA74" i="41"/>
  <c r="AA22" i="41"/>
  <c r="AA84" i="41"/>
  <c r="AA25" i="41"/>
  <c r="AA71" i="41"/>
  <c r="AA57" i="41"/>
  <c r="AA53" i="41"/>
  <c r="AA16" i="41"/>
  <c r="AA78" i="41"/>
  <c r="AA48" i="41"/>
  <c r="AA98" i="41"/>
  <c r="AA62" i="41"/>
  <c r="AA44" i="41"/>
  <c r="AA80" i="41"/>
  <c r="AA30" i="41"/>
  <c r="AA20" i="41"/>
  <c r="AA107" i="41"/>
  <c r="AA55" i="41"/>
  <c r="AA91" i="41"/>
  <c r="AA93" i="41"/>
  <c r="AA68" i="41"/>
  <c r="AA108" i="41"/>
  <c r="AA64" i="41"/>
  <c r="AA60" i="41"/>
  <c r="AA90" i="41"/>
  <c r="AA18" i="41"/>
  <c r="AA54" i="41"/>
  <c r="AA76" i="41"/>
  <c r="AA99" i="41"/>
  <c r="AA63" i="41"/>
  <c r="AA79" i="41"/>
  <c r="AA81" i="41"/>
  <c r="AA46" i="41"/>
  <c r="AA82" i="41"/>
  <c r="AA65" i="41"/>
  <c r="AA77" i="41"/>
  <c r="AA35" i="41"/>
  <c r="AA104" i="41"/>
  <c r="AA51" i="41"/>
  <c r="AA66" i="41"/>
  <c r="AA101" i="41"/>
  <c r="AA13" i="41"/>
  <c r="AA89" i="41"/>
  <c r="AA56" i="41"/>
  <c r="AA31" i="41"/>
  <c r="AA100" i="41"/>
  <c r="AA23" i="41"/>
  <c r="AA95" i="41"/>
  <c r="AA49" i="41"/>
  <c r="AA92" i="41"/>
  <c r="AA97" i="41"/>
  <c r="AA70" i="41"/>
  <c r="AA41" i="41"/>
  <c r="AA83" i="41"/>
  <c r="AA58" i="41"/>
  <c r="AA86" i="41"/>
  <c r="AA69" i="41"/>
  <c r="AA32" i="41"/>
  <c r="AA12" i="41"/>
  <c r="AC12" i="41" s="1" a="1"/>
  <c r="AA111" i="41"/>
  <c r="AA34" i="41"/>
  <c r="AA96" i="41"/>
  <c r="AA45" i="41"/>
  <c r="AA27" i="41"/>
  <c r="AA59" i="41"/>
  <c r="AA36" i="41"/>
  <c r="AA73" i="41"/>
  <c r="AA110" i="41"/>
  <c r="AA39" i="41"/>
  <c r="AA21" i="41"/>
  <c r="AA87" i="41"/>
  <c r="AA67" i="41"/>
  <c r="AA47" i="41"/>
  <c r="AA17" i="41"/>
  <c r="AA94" i="41"/>
  <c r="AA43" i="41"/>
  <c r="AA102" i="41"/>
  <c r="AA106" i="41"/>
  <c r="AA52" i="41"/>
  <c r="AA42" i="41"/>
  <c r="AA109" i="41"/>
  <c r="AA75" i="41"/>
  <c r="AA29" i="41"/>
  <c r="AA38" i="41"/>
  <c r="AA88" i="41"/>
  <c r="AB43" i="27"/>
  <c r="AB83" i="27"/>
  <c r="AB23" i="27"/>
  <c r="AB80" i="27"/>
  <c r="AB71" i="27"/>
  <c r="AB92" i="27"/>
  <c r="AB111" i="27"/>
  <c r="AB66" i="27"/>
  <c r="AB110" i="27"/>
  <c r="AB25" i="27"/>
  <c r="AB19" i="27"/>
  <c r="AB22" i="27"/>
  <c r="AB89" i="27"/>
  <c r="AB59" i="27"/>
  <c r="AB84" i="27"/>
  <c r="AB27" i="27"/>
  <c r="AB33" i="27"/>
  <c r="AB99" i="27"/>
  <c r="AB106" i="27"/>
  <c r="AB28" i="27"/>
  <c r="AB18" i="27"/>
  <c r="AB42" i="27"/>
  <c r="AB98" i="27"/>
  <c r="AB45" i="27"/>
  <c r="AB91" i="27"/>
  <c r="AB35" i="27"/>
  <c r="AB17" i="27"/>
  <c r="AB47" i="27"/>
  <c r="AB79" i="27"/>
  <c r="AB53" i="27"/>
  <c r="AB108" i="27"/>
  <c r="AB101" i="27"/>
  <c r="AB44" i="27"/>
  <c r="AB86" i="27"/>
  <c r="AB104" i="27"/>
  <c r="AB48" i="27"/>
  <c r="AB57" i="27"/>
  <c r="AB13" i="27"/>
  <c r="AB37" i="27"/>
  <c r="AB29" i="27"/>
  <c r="AB107" i="27"/>
  <c r="AB26" i="27"/>
  <c r="AB24" i="27"/>
  <c r="AB90" i="27"/>
  <c r="AB95" i="27"/>
  <c r="AB40" i="27"/>
  <c r="AB49" i="27"/>
  <c r="AB100" i="27"/>
  <c r="AB78" i="27"/>
  <c r="AB36" i="27"/>
  <c r="AB96" i="27"/>
  <c r="AB93" i="27"/>
  <c r="AB94" i="27"/>
  <c r="AB55" i="27"/>
  <c r="AB12" i="27"/>
  <c r="AB46" i="27"/>
  <c r="AB31" i="27"/>
  <c r="AB21" i="27"/>
  <c r="AB88" i="27"/>
  <c r="AB14" i="27"/>
  <c r="AB63" i="27"/>
  <c r="AB87" i="27"/>
  <c r="AB72" i="27"/>
  <c r="AB30" i="27"/>
  <c r="AB85" i="27"/>
  <c r="AB52" i="27"/>
  <c r="AB103" i="27"/>
  <c r="AB16" i="27"/>
  <c r="AB65" i="27"/>
  <c r="AB56" i="27"/>
  <c r="AB77" i="27"/>
  <c r="AB20" i="27"/>
  <c r="AB62" i="27"/>
  <c r="AB102" i="27"/>
  <c r="AB69" i="27"/>
  <c r="AB82" i="27"/>
  <c r="AB70" i="27"/>
  <c r="AB38" i="27"/>
  <c r="AB32" i="27"/>
  <c r="AB51" i="27"/>
  <c r="AB54" i="27"/>
  <c r="AB74" i="27"/>
  <c r="AB58" i="27"/>
  <c r="AB41" i="27"/>
  <c r="AB34" i="27"/>
  <c r="AB61" i="27"/>
  <c r="AB64" i="27"/>
  <c r="AB105" i="27"/>
  <c r="AB81" i="27"/>
  <c r="AB75" i="27"/>
  <c r="AB68" i="27"/>
  <c r="AB97" i="27"/>
  <c r="AB109" i="27"/>
  <c r="AB15" i="27"/>
  <c r="AB76" i="27"/>
  <c r="AB39" i="27"/>
  <c r="AB67" i="27"/>
  <c r="AB50" i="27"/>
  <c r="AB60" i="27"/>
  <c r="AB73" i="27"/>
  <c r="Y91" i="41"/>
  <c r="Y101" i="41"/>
  <c r="Y72" i="41"/>
  <c r="Y104" i="41"/>
  <c r="Y82" i="41"/>
  <c r="Y92" i="41"/>
  <c r="Y93" i="41"/>
  <c r="Y74" i="41"/>
  <c r="Y47" i="41"/>
  <c r="Y53" i="41"/>
  <c r="Y44" i="41"/>
  <c r="Y71" i="41"/>
  <c r="Y95" i="41"/>
  <c r="Y61" i="41"/>
  <c r="Y110" i="41"/>
  <c r="Y55" i="41"/>
  <c r="Y22" i="41"/>
  <c r="Y24" i="41"/>
  <c r="Y100" i="41"/>
  <c r="Y28" i="41"/>
  <c r="Y48" i="41"/>
  <c r="Y16" i="41"/>
  <c r="Y83" i="41"/>
  <c r="Y99" i="41"/>
  <c r="Y84" i="41"/>
  <c r="Y52" i="41"/>
  <c r="Y49" i="41"/>
  <c r="Y46" i="41"/>
  <c r="Y105" i="41"/>
  <c r="Y68" i="41"/>
  <c r="Y67" i="41"/>
  <c r="Y59" i="41"/>
  <c r="Y34" i="41"/>
  <c r="Y103" i="41"/>
  <c r="Y81" i="41"/>
  <c r="Y94" i="41"/>
  <c r="Y35" i="41"/>
  <c r="Y89" i="41"/>
  <c r="Y45" i="41"/>
  <c r="Y90" i="41"/>
  <c r="Y98" i="41"/>
  <c r="Y60" i="41"/>
  <c r="Y111" i="41"/>
  <c r="Y77" i="41"/>
  <c r="Y27" i="41"/>
  <c r="Y19" i="41"/>
  <c r="Y33" i="41"/>
  <c r="Y78" i="41"/>
  <c r="Y54" i="41"/>
  <c r="Y96" i="41"/>
  <c r="Y97" i="41"/>
  <c r="Y73" i="41"/>
  <c r="Y65" i="41"/>
  <c r="Y62" i="41"/>
  <c r="Y25" i="41"/>
  <c r="Y76" i="41"/>
  <c r="Y88" i="41"/>
  <c r="Y102" i="41"/>
  <c r="Y64" i="41"/>
  <c r="Y41" i="41"/>
  <c r="Y43" i="41"/>
  <c r="Y85" i="41"/>
  <c r="Y79" i="41"/>
  <c r="Y42" i="41"/>
  <c r="Y15" i="41"/>
  <c r="Y80" i="41"/>
  <c r="Y12" i="41"/>
  <c r="Y31" i="41"/>
  <c r="Y29" i="41"/>
  <c r="Y51" i="41"/>
  <c r="Y21" i="41"/>
  <c r="Y66" i="41"/>
  <c r="Y37" i="41"/>
  <c r="Y26" i="41"/>
  <c r="Y106" i="41"/>
  <c r="Y40" i="41"/>
  <c r="Y57" i="41"/>
  <c r="Y50" i="41"/>
  <c r="Y87" i="41"/>
  <c r="Y75" i="41"/>
  <c r="Y39" i="41"/>
  <c r="Y14" i="41"/>
  <c r="Y63" i="41"/>
  <c r="Y86" i="41"/>
  <c r="Y70" i="41"/>
  <c r="Y109" i="41"/>
  <c r="Y36" i="41"/>
  <c r="Y17" i="41"/>
  <c r="Y18" i="41"/>
  <c r="Y13" i="41"/>
  <c r="Y38" i="41"/>
  <c r="Y58" i="41"/>
  <c r="Y23" i="41"/>
  <c r="Y108" i="41"/>
  <c r="Y56" i="41"/>
  <c r="Y107" i="41"/>
  <c r="Y30" i="41"/>
  <c r="Y32" i="41"/>
  <c r="Y69" i="41"/>
  <c r="Y20" i="41"/>
  <c r="Z12" i="39" a="1"/>
  <c r="Y61" i="27"/>
  <c r="Y15" i="27"/>
  <c r="Y74" i="27"/>
  <c r="Y64" i="27"/>
  <c r="Y99" i="27"/>
  <c r="Y57" i="27"/>
  <c r="Y103" i="27"/>
  <c r="Y109" i="27"/>
  <c r="Y65" i="27"/>
  <c r="Y49" i="27"/>
  <c r="Y24" i="27"/>
  <c r="Y63" i="27"/>
  <c r="Y55" i="27"/>
  <c r="Y39" i="27"/>
  <c r="Y73" i="27"/>
  <c r="Y72" i="27"/>
  <c r="Y104" i="27"/>
  <c r="Y67" i="27"/>
  <c r="Y110" i="27"/>
  <c r="Y13" i="27"/>
  <c r="Y69" i="27"/>
  <c r="Y25" i="27"/>
  <c r="Y91" i="27"/>
  <c r="Y18" i="27"/>
  <c r="Y77" i="27"/>
  <c r="Y97" i="27"/>
  <c r="Y106" i="27"/>
  <c r="Y42" i="27"/>
  <c r="Y60" i="27"/>
  <c r="Y16" i="27"/>
  <c r="Y37" i="27"/>
  <c r="Y88" i="27"/>
  <c r="Y58" i="27"/>
  <c r="Y85" i="27"/>
  <c r="Y40" i="27"/>
  <c r="Y12" i="27"/>
  <c r="Y54" i="27"/>
  <c r="Y23" i="27"/>
  <c r="Y53" i="27"/>
  <c r="Y33" i="27"/>
  <c r="Y17" i="27"/>
  <c r="Y80" i="27"/>
  <c r="Y56" i="27"/>
  <c r="Y28" i="27"/>
  <c r="Y45" i="27"/>
  <c r="Y100" i="27"/>
  <c r="Y21" i="27"/>
  <c r="Y36" i="27"/>
  <c r="Y31" i="27"/>
  <c r="Y89" i="27"/>
  <c r="Y66" i="27"/>
  <c r="Y101" i="27"/>
  <c r="Y68" i="27"/>
  <c r="Y82" i="27"/>
  <c r="Y19" i="27"/>
  <c r="Y70" i="27"/>
  <c r="Y96" i="27"/>
  <c r="Y41" i="27"/>
  <c r="Y76" i="27"/>
  <c r="Y27" i="27"/>
  <c r="Y14" i="27"/>
  <c r="Y22" i="27"/>
  <c r="Y98" i="27"/>
  <c r="Y35" i="27"/>
  <c r="Y34" i="27"/>
  <c r="Y30" i="27"/>
  <c r="Y48" i="27"/>
  <c r="Y26" i="27"/>
  <c r="Y95" i="27"/>
  <c r="Y32" i="27"/>
  <c r="Y87" i="27"/>
  <c r="Y105" i="27"/>
  <c r="Y93" i="27"/>
  <c r="Y86" i="27"/>
  <c r="Y43" i="27"/>
  <c r="Y46" i="27"/>
  <c r="Y90" i="27"/>
  <c r="Y78" i="27"/>
  <c r="Y44" i="27"/>
  <c r="Y29" i="27"/>
  <c r="Y111" i="27"/>
  <c r="Y79" i="27"/>
  <c r="Y108" i="27"/>
  <c r="Y51" i="27"/>
  <c r="Y107" i="27"/>
  <c r="Y52" i="27"/>
  <c r="Y47" i="27"/>
  <c r="Y38" i="27"/>
  <c r="Y50" i="27"/>
  <c r="Y81" i="27"/>
  <c r="Y75" i="27"/>
  <c r="Y83" i="27"/>
  <c r="Y20" i="27"/>
  <c r="Y84" i="27"/>
  <c r="Y92" i="27"/>
  <c r="Y71" i="27"/>
  <c r="Y94" i="27"/>
  <c r="Y102" i="27"/>
  <c r="Y62" i="27"/>
  <c r="Y59" i="27"/>
  <c r="AC106" i="37"/>
  <c r="AC90" i="37"/>
  <c r="AC74" i="37"/>
  <c r="AC58" i="37"/>
  <c r="AC42" i="37"/>
  <c r="AC26" i="37"/>
  <c r="AC109" i="37"/>
  <c r="AC93" i="37"/>
  <c r="AC77" i="37"/>
  <c r="AC61" i="37"/>
  <c r="AC45" i="37"/>
  <c r="AC29" i="37"/>
  <c r="AC13" i="37"/>
  <c r="AC80" i="37"/>
  <c r="AC48" i="37"/>
  <c r="AC16" i="37"/>
  <c r="AC87" i="37"/>
  <c r="AC55" i="37"/>
  <c r="AC23" i="37"/>
  <c r="AC76" i="37"/>
  <c r="AC12" i="37"/>
  <c r="AD12" i="37" s="1" a="1"/>
  <c r="AC75" i="37"/>
  <c r="AC83" i="37"/>
  <c r="AC68" i="37"/>
  <c r="AC35" i="37"/>
  <c r="AC102" i="37"/>
  <c r="AC86" i="37"/>
  <c r="AC70" i="37"/>
  <c r="AC54" i="37"/>
  <c r="AC38" i="37"/>
  <c r="AC22" i="37"/>
  <c r="AC105" i="37"/>
  <c r="AC89" i="37"/>
  <c r="AC73" i="37"/>
  <c r="AC57" i="37"/>
  <c r="AC41" i="37"/>
  <c r="AC25" i="37"/>
  <c r="AC104" i="37"/>
  <c r="AC72" i="37"/>
  <c r="AC40" i="37"/>
  <c r="AC111" i="37"/>
  <c r="AC79" i="37"/>
  <c r="AC47" i="37"/>
  <c r="AC15" i="37"/>
  <c r="AC60" i="37"/>
  <c r="AC59" i="37"/>
  <c r="AC51" i="37"/>
  <c r="AC36" i="37"/>
  <c r="AC84" i="37"/>
  <c r="AC98" i="37"/>
  <c r="AC66" i="37"/>
  <c r="AC34" i="37"/>
  <c r="AC101" i="37"/>
  <c r="AC69" i="37"/>
  <c r="AC37" i="37"/>
  <c r="AC96" i="37"/>
  <c r="AC32" i="37"/>
  <c r="AC71" i="37"/>
  <c r="AC108" i="37"/>
  <c r="AC107" i="37"/>
  <c r="AC19" i="37"/>
  <c r="AC52" i="37"/>
  <c r="AC110" i="37"/>
  <c r="AC78" i="37"/>
  <c r="AC46" i="37"/>
  <c r="AC14" i="37"/>
  <c r="AC81" i="37"/>
  <c r="AC49" i="37"/>
  <c r="AC17" i="37"/>
  <c r="AC56" i="37"/>
  <c r="AC95" i="37"/>
  <c r="AC31" i="37"/>
  <c r="AC28" i="37"/>
  <c r="AC27" i="37"/>
  <c r="AC67" i="37"/>
  <c r="AC94" i="37"/>
  <c r="AC30" i="37"/>
  <c r="AC65" i="37"/>
  <c r="AC88" i="37"/>
  <c r="AC63" i="37"/>
  <c r="AC91" i="37"/>
  <c r="AC20" i="37"/>
  <c r="AC82" i="37"/>
  <c r="AC18" i="37"/>
  <c r="AC53" i="37"/>
  <c r="AC64" i="37"/>
  <c r="AC39" i="37"/>
  <c r="AC43" i="37"/>
  <c r="AC50" i="37"/>
  <c r="AC21" i="37"/>
  <c r="AC44" i="37"/>
  <c r="AC97" i="37"/>
  <c r="AC24" i="37"/>
  <c r="AC100" i="37"/>
  <c r="AC62" i="37"/>
  <c r="AC92" i="37"/>
  <c r="AC85" i="37"/>
  <c r="AC99" i="37"/>
  <c r="AC103" i="37"/>
  <c r="AC33" i="37"/>
  <c r="Z12" i="37" a="1"/>
  <c r="Z12" i="43" a="1"/>
  <c r="AA56" i="27"/>
  <c r="AA43" i="27"/>
  <c r="AA37" i="27"/>
  <c r="AA80" i="27"/>
  <c r="AA69" i="27"/>
  <c r="AA57" i="27"/>
  <c r="AA45" i="27"/>
  <c r="AA40" i="27"/>
  <c r="AA17" i="27"/>
  <c r="AA54" i="27"/>
  <c r="AA70" i="27"/>
  <c r="AA78" i="27"/>
  <c r="AA61" i="27"/>
  <c r="AA91" i="27"/>
  <c r="AA19" i="27"/>
  <c r="AA65" i="27"/>
  <c r="AA110" i="27"/>
  <c r="AA103" i="27"/>
  <c r="AA71" i="27"/>
  <c r="AA42" i="27"/>
  <c r="AA98" i="27"/>
  <c r="AA66" i="27"/>
  <c r="AA48" i="27"/>
  <c r="AA15" i="27"/>
  <c r="AA26" i="27"/>
  <c r="AA72" i="27"/>
  <c r="AA44" i="27"/>
  <c r="AA51" i="27"/>
  <c r="AA27" i="27"/>
  <c r="AA33" i="27"/>
  <c r="AA23" i="27"/>
  <c r="AA58" i="27"/>
  <c r="AA12" i="27"/>
  <c r="AC12" i="27" s="1" a="1"/>
  <c r="AA68" i="27"/>
  <c r="AA21" i="27"/>
  <c r="AA36" i="27"/>
  <c r="AA76" i="27"/>
  <c r="AA41" i="27"/>
  <c r="AA84" i="27"/>
  <c r="AA83" i="27"/>
  <c r="AA63" i="27"/>
  <c r="AA102" i="27"/>
  <c r="AA67" i="27"/>
  <c r="AA108" i="27"/>
  <c r="AA49" i="27"/>
  <c r="AA107" i="27"/>
  <c r="AA99" i="27"/>
  <c r="AA88" i="27"/>
  <c r="AA39" i="27"/>
  <c r="AA75" i="27"/>
  <c r="AA14" i="27"/>
  <c r="AA46" i="27"/>
  <c r="AA30" i="27"/>
  <c r="AA29" i="27"/>
  <c r="AA89" i="27"/>
  <c r="AA74" i="27"/>
  <c r="AA28" i="27"/>
  <c r="AA64" i="27"/>
  <c r="AA34" i="27"/>
  <c r="AA97" i="27"/>
  <c r="AA101" i="27"/>
  <c r="AA92" i="27"/>
  <c r="AA94" i="27"/>
  <c r="AA53" i="27"/>
  <c r="AA31" i="27"/>
  <c r="AA86" i="27"/>
  <c r="AA52" i="27"/>
  <c r="AA109" i="27"/>
  <c r="AA32" i="27"/>
  <c r="AA38" i="27"/>
  <c r="AA82" i="27"/>
  <c r="AA20" i="27"/>
  <c r="AA85" i="27"/>
  <c r="AA47" i="27"/>
  <c r="AA87" i="27"/>
  <c r="AA25" i="27"/>
  <c r="AA62" i="27"/>
  <c r="AA59" i="27"/>
  <c r="AA73" i="27"/>
  <c r="AA60" i="27"/>
  <c r="AA16" i="27"/>
  <c r="AA22" i="27"/>
  <c r="AA105" i="27"/>
  <c r="AA106" i="27"/>
  <c r="AA96" i="27"/>
  <c r="AA13" i="27"/>
  <c r="AA35" i="27"/>
  <c r="AA24" i="27"/>
  <c r="AA55" i="27"/>
  <c r="AA100" i="27"/>
  <c r="AA81" i="27"/>
  <c r="AA90" i="27"/>
  <c r="AA79" i="27"/>
  <c r="AA111" i="27"/>
  <c r="AA104" i="27"/>
  <c r="AA95" i="27"/>
  <c r="AA50" i="27"/>
  <c r="AA77" i="27"/>
  <c r="AA18" i="27"/>
  <c r="AA93" i="27"/>
  <c r="Z16" i="43" l="1"/>
  <c r="Z20" i="43"/>
  <c r="Z24" i="43"/>
  <c r="Z28" i="43"/>
  <c r="Z32" i="43"/>
  <c r="Z36" i="43"/>
  <c r="Z40" i="43"/>
  <c r="Z44" i="43"/>
  <c r="Z12" i="43"/>
  <c r="Z51" i="43"/>
  <c r="Z55" i="43"/>
  <c r="Z59" i="43"/>
  <c r="Z63" i="43"/>
  <c r="Z67" i="43"/>
  <c r="Z75" i="43"/>
  <c r="Z81" i="43"/>
  <c r="Z85" i="43"/>
  <c r="Z89" i="43"/>
  <c r="Z93" i="43"/>
  <c r="Z97" i="43"/>
  <c r="Z101" i="43"/>
  <c r="Z105" i="43"/>
  <c r="Z109" i="43"/>
  <c r="Z78" i="43"/>
  <c r="Z74" i="43"/>
  <c r="Z15" i="43"/>
  <c r="Z19" i="43"/>
  <c r="Z23" i="43"/>
  <c r="Z27" i="43"/>
  <c r="Z31" i="43"/>
  <c r="Z35" i="43"/>
  <c r="Z39" i="43"/>
  <c r="Z43" i="43"/>
  <c r="Z47" i="43"/>
  <c r="Z50" i="43"/>
  <c r="Z54" i="43"/>
  <c r="Z58" i="43"/>
  <c r="Z62" i="43"/>
  <c r="Z66" i="43"/>
  <c r="Z73" i="43"/>
  <c r="Z80" i="43"/>
  <c r="Z84" i="43"/>
  <c r="Z88" i="43"/>
  <c r="Z92" i="43"/>
  <c r="Z96" i="43"/>
  <c r="Z100" i="43"/>
  <c r="Z104" i="43"/>
  <c r="Z108" i="43"/>
  <c r="Z70" i="43"/>
  <c r="Z72" i="43"/>
  <c r="Z17" i="43"/>
  <c r="Z25" i="43"/>
  <c r="Z33" i="43"/>
  <c r="Z41" i="43"/>
  <c r="Z48" i="43"/>
  <c r="Z56" i="43"/>
  <c r="Z64" i="43"/>
  <c r="Z77" i="43"/>
  <c r="Z86" i="43"/>
  <c r="Z94" i="43"/>
  <c r="Z102" i="43"/>
  <c r="Z110" i="43"/>
  <c r="Z18" i="43"/>
  <c r="Z26" i="43"/>
  <c r="Z34" i="43"/>
  <c r="Z42" i="43"/>
  <c r="Z49" i="43"/>
  <c r="Z57" i="43"/>
  <c r="Z65" i="43"/>
  <c r="Z79" i="43"/>
  <c r="Z87" i="43"/>
  <c r="Z95" i="43"/>
  <c r="Z103" i="43"/>
  <c r="Z111" i="43"/>
  <c r="Z22" i="43"/>
  <c r="Z38" i="43"/>
  <c r="Z53" i="43"/>
  <c r="Z71" i="43"/>
  <c r="Z91" i="43"/>
  <c r="Z107" i="43"/>
  <c r="Z13" i="43"/>
  <c r="Z29" i="43"/>
  <c r="Z45" i="43"/>
  <c r="Z60" i="43"/>
  <c r="Z82" i="43"/>
  <c r="Z98" i="43"/>
  <c r="Z68" i="43"/>
  <c r="Z37" i="43"/>
  <c r="Z69" i="43"/>
  <c r="Z106" i="43"/>
  <c r="Z14" i="43"/>
  <c r="Z46" i="43"/>
  <c r="Z83" i="43"/>
  <c r="Z76" i="43"/>
  <c r="Z30" i="43"/>
  <c r="Z99" i="43"/>
  <c r="Z21" i="43"/>
  <c r="Z90" i="43"/>
  <c r="Z61" i="43"/>
  <c r="Z52" i="43"/>
  <c r="Z26" i="37"/>
  <c r="Z42" i="37"/>
  <c r="Z58" i="37"/>
  <c r="Z74" i="37"/>
  <c r="Z90" i="37"/>
  <c r="Z106" i="37"/>
  <c r="Z23" i="37"/>
  <c r="Z39" i="37"/>
  <c r="Z55" i="37"/>
  <c r="Z71" i="37"/>
  <c r="Z87" i="37"/>
  <c r="Z103" i="37"/>
  <c r="Z24" i="37"/>
  <c r="Z56" i="37"/>
  <c r="Z88" i="37"/>
  <c r="Z25" i="37"/>
  <c r="Z57" i="37"/>
  <c r="Z89" i="37"/>
  <c r="Z36" i="37"/>
  <c r="Z100" i="37"/>
  <c r="Z69" i="37"/>
  <c r="Z61" i="37"/>
  <c r="Z92" i="37"/>
  <c r="Z108" i="37"/>
  <c r="Z109" i="37"/>
  <c r="Z22" i="37"/>
  <c r="Z38" i="37"/>
  <c r="Z54" i="37"/>
  <c r="Z70" i="37"/>
  <c r="Z86" i="37"/>
  <c r="Z102" i="37"/>
  <c r="Z19" i="37"/>
  <c r="Z35" i="37"/>
  <c r="Z51" i="37"/>
  <c r="Z67" i="37"/>
  <c r="Z83" i="37"/>
  <c r="Z99" i="37"/>
  <c r="Z16" i="37"/>
  <c r="Z48" i="37"/>
  <c r="Z80" i="37"/>
  <c r="Z17" i="37"/>
  <c r="Z49" i="37"/>
  <c r="Z81" i="37"/>
  <c r="Z20" i="37"/>
  <c r="Z84" i="37"/>
  <c r="Z53" i="37"/>
  <c r="Z29" i="37"/>
  <c r="Z60" i="37"/>
  <c r="Z76" i="37"/>
  <c r="Z77" i="37"/>
  <c r="Z14" i="37"/>
  <c r="Z46" i="37"/>
  <c r="Z78" i="37"/>
  <c r="Z110" i="37"/>
  <c r="Z43" i="37"/>
  <c r="Z75" i="37"/>
  <c r="Z107" i="37"/>
  <c r="Z64" i="37"/>
  <c r="Z33" i="37"/>
  <c r="Z97" i="37"/>
  <c r="Z21" i="37"/>
  <c r="Z93" i="37"/>
  <c r="Z13" i="37"/>
  <c r="Z18" i="37"/>
  <c r="Z50" i="37"/>
  <c r="Z82" i="37"/>
  <c r="Z15" i="37"/>
  <c r="Z47" i="37"/>
  <c r="Z79" i="37"/>
  <c r="Z111" i="37"/>
  <c r="Z72" i="37"/>
  <c r="Z41" i="37"/>
  <c r="Z105" i="37"/>
  <c r="Z37" i="37"/>
  <c r="Z28" i="37"/>
  <c r="Z45" i="37"/>
  <c r="Z66" i="37"/>
  <c r="Z31" i="37"/>
  <c r="Z95" i="37"/>
  <c r="Z104" i="37"/>
  <c r="Z68" i="37"/>
  <c r="Z44" i="37"/>
  <c r="Z30" i="37"/>
  <c r="Z94" i="37"/>
  <c r="Z59" i="37"/>
  <c r="Z32" i="37"/>
  <c r="Z65" i="37"/>
  <c r="Z85" i="37"/>
  <c r="Z27" i="37"/>
  <c r="Z96" i="37"/>
  <c r="Z12" i="37"/>
  <c r="Z34" i="37"/>
  <c r="Z63" i="37"/>
  <c r="Z73" i="37"/>
  <c r="Z40" i="37"/>
  <c r="Z91" i="37"/>
  <c r="Z98" i="37"/>
  <c r="Z52" i="37"/>
  <c r="Z101" i="37"/>
  <c r="Z62" i="37"/>
  <c r="AD103" i="37"/>
  <c r="AD87" i="37"/>
  <c r="AD107" i="37"/>
  <c r="AD83" i="37"/>
  <c r="AD67" i="37"/>
  <c r="AD51" i="37"/>
  <c r="AD35" i="37"/>
  <c r="AD19" i="37"/>
  <c r="AD102" i="37"/>
  <c r="AD86" i="37"/>
  <c r="AD70" i="37"/>
  <c r="AD54" i="37"/>
  <c r="AD38" i="37"/>
  <c r="AD22" i="37"/>
  <c r="AD101" i="37"/>
  <c r="AD69" i="37"/>
  <c r="AD37" i="37"/>
  <c r="AD108" i="37"/>
  <c r="AD76" i="37"/>
  <c r="AD44" i="37"/>
  <c r="AD12" i="37"/>
  <c r="AD49" i="37"/>
  <c r="AD80" i="37"/>
  <c r="AD16" i="37"/>
  <c r="AD105" i="37"/>
  <c r="AD72" i="37"/>
  <c r="AD25" i="37"/>
  <c r="AD111" i="37"/>
  <c r="AD91" i="37"/>
  <c r="AD71" i="37"/>
  <c r="AD55" i="37"/>
  <c r="AD39" i="37"/>
  <c r="AD23" i="37"/>
  <c r="AD106" i="37"/>
  <c r="AD90" i="37"/>
  <c r="AD74" i="37"/>
  <c r="AD58" i="37"/>
  <c r="AD42" i="37"/>
  <c r="AD26" i="37"/>
  <c r="AD109" i="37"/>
  <c r="AD77" i="37"/>
  <c r="AD45" i="37"/>
  <c r="AD13" i="37"/>
  <c r="AD84" i="37"/>
  <c r="AD52" i="37"/>
  <c r="AD20" i="37"/>
  <c r="AD65" i="37"/>
  <c r="AD96" i="37"/>
  <c r="AD32" i="37"/>
  <c r="AD24" i="37"/>
  <c r="AD104" i="37"/>
  <c r="AD57" i="37"/>
  <c r="AD99" i="37"/>
  <c r="AD63" i="37"/>
  <c r="AD31" i="37"/>
  <c r="AD98" i="37"/>
  <c r="AD66" i="37"/>
  <c r="AD34" i="37"/>
  <c r="AD93" i="37"/>
  <c r="AD29" i="37"/>
  <c r="AD68" i="37"/>
  <c r="AD97" i="37"/>
  <c r="AD64" i="37"/>
  <c r="AD73" i="37"/>
  <c r="AD95" i="37"/>
  <c r="AD59" i="37"/>
  <c r="AD27" i="37"/>
  <c r="AD94" i="37"/>
  <c r="AD62" i="37"/>
  <c r="AD30" i="37"/>
  <c r="AD85" i="37"/>
  <c r="AD21" i="37"/>
  <c r="AD60" i="37"/>
  <c r="AD81" i="37"/>
  <c r="AD48" i="37"/>
  <c r="AD41" i="37"/>
  <c r="AD43" i="37"/>
  <c r="AD78" i="37"/>
  <c r="AD14" i="37"/>
  <c r="AD92" i="37"/>
  <c r="AD17" i="37"/>
  <c r="AD89" i="37"/>
  <c r="AD79" i="37"/>
  <c r="AD15" i="37"/>
  <c r="AD50" i="37"/>
  <c r="AD61" i="37"/>
  <c r="AD36" i="37"/>
  <c r="AD88" i="37"/>
  <c r="AD82" i="37"/>
  <c r="AD100" i="37"/>
  <c r="AD40" i="37"/>
  <c r="AD75" i="37"/>
  <c r="AD46" i="37"/>
  <c r="AD28" i="37"/>
  <c r="AD110" i="37"/>
  <c r="AD56" i="37"/>
  <c r="AD47" i="37"/>
  <c r="AD33" i="37"/>
  <c r="AD18" i="37"/>
  <c r="AD53" i="37"/>
  <c r="AC89" i="27"/>
  <c r="AC85" i="27"/>
  <c r="AC111" i="27"/>
  <c r="AC46" i="27"/>
  <c r="AC41" i="27"/>
  <c r="AC56" i="27"/>
  <c r="AC61" i="27"/>
  <c r="AC104" i="27"/>
  <c r="AC27" i="27"/>
  <c r="AC106" i="27"/>
  <c r="AC16" i="27"/>
  <c r="AC77" i="27"/>
  <c r="AC97" i="27"/>
  <c r="AC108" i="27"/>
  <c r="AC74" i="27"/>
  <c r="AC88" i="27"/>
  <c r="AC79" i="27"/>
  <c r="AC18" i="27"/>
  <c r="AC39" i="27"/>
  <c r="AC62" i="27"/>
  <c r="AC72" i="27"/>
  <c r="AC42" i="27"/>
  <c r="AC63" i="27"/>
  <c r="AC20" i="27"/>
  <c r="AC76" i="27"/>
  <c r="AC105" i="27"/>
  <c r="AC70" i="27"/>
  <c r="AC92" i="27"/>
  <c r="AC45" i="27"/>
  <c r="AC52" i="27"/>
  <c r="AC94" i="27"/>
  <c r="AC37" i="27"/>
  <c r="AC107" i="27"/>
  <c r="AC15" i="27"/>
  <c r="AC90" i="27"/>
  <c r="AC67" i="27"/>
  <c r="AC101" i="27"/>
  <c r="AC73" i="27"/>
  <c r="AC98" i="27"/>
  <c r="AC22" i="27"/>
  <c r="AC28" i="27"/>
  <c r="AC84" i="27"/>
  <c r="AC33" i="27"/>
  <c r="AC54" i="27"/>
  <c r="AC78" i="27"/>
  <c r="AC91" i="27"/>
  <c r="AC38" i="27"/>
  <c r="AC29" i="27"/>
  <c r="AC109" i="27"/>
  <c r="AC26" i="27"/>
  <c r="AC57" i="27"/>
  <c r="AC100" i="27"/>
  <c r="AC25" i="27"/>
  <c r="AC87" i="27"/>
  <c r="AC58" i="27"/>
  <c r="AC34" i="27"/>
  <c r="AC80" i="27"/>
  <c r="AC66" i="27"/>
  <c r="AC102" i="27"/>
  <c r="AC36" i="27"/>
  <c r="AC24" i="27"/>
  <c r="AC30" i="27"/>
  <c r="AC81" i="27"/>
  <c r="AC75" i="27"/>
  <c r="AC69" i="27"/>
  <c r="AC50" i="27"/>
  <c r="AC44" i="27"/>
  <c r="AC12" i="27"/>
  <c r="AD12" i="27" s="1" a="1"/>
  <c r="AC47" i="27"/>
  <c r="AC95" i="27"/>
  <c r="AC43" i="27"/>
  <c r="AC55" i="27"/>
  <c r="AC49" i="27"/>
  <c r="AC68" i="27"/>
  <c r="AC64" i="27"/>
  <c r="AC23" i="27"/>
  <c r="AC31" i="27"/>
  <c r="AC83" i="27"/>
  <c r="AC99" i="27"/>
  <c r="AC21" i="27"/>
  <c r="AC19" i="27"/>
  <c r="AC103" i="27"/>
  <c r="AC65" i="27"/>
  <c r="AC53" i="27"/>
  <c r="AC96" i="27"/>
  <c r="AC82" i="27"/>
  <c r="AC86" i="27"/>
  <c r="AC13" i="27"/>
  <c r="AC32" i="27"/>
  <c r="AC14" i="27"/>
  <c r="AC59" i="27"/>
  <c r="AC17" i="27"/>
  <c r="AC93" i="27"/>
  <c r="AC110" i="27"/>
  <c r="AC60" i="27"/>
  <c r="AC35" i="27"/>
  <c r="AC40" i="27"/>
  <c r="AC51" i="27"/>
  <c r="AC71" i="27"/>
  <c r="AC48" i="27"/>
  <c r="AD15" i="43"/>
  <c r="AD19" i="43"/>
  <c r="AD23" i="43"/>
  <c r="AD27" i="43"/>
  <c r="AD31" i="43"/>
  <c r="AD35" i="43"/>
  <c r="AD39" i="43"/>
  <c r="AD43" i="43"/>
  <c r="AD47" i="43"/>
  <c r="AD50" i="43"/>
  <c r="AD54" i="43"/>
  <c r="AD58" i="43"/>
  <c r="AD62" i="43"/>
  <c r="AD66" i="43"/>
  <c r="AD74" i="43"/>
  <c r="AD81" i="43"/>
  <c r="AD85" i="43"/>
  <c r="AD89" i="43"/>
  <c r="AD93" i="43"/>
  <c r="AD97" i="43"/>
  <c r="AD101" i="43"/>
  <c r="AD105" i="43"/>
  <c r="AD109" i="43"/>
  <c r="AD75" i="43"/>
  <c r="AD69" i="43"/>
  <c r="AD13" i="43"/>
  <c r="AD18" i="43"/>
  <c r="AD24" i="43"/>
  <c r="AD29" i="43"/>
  <c r="AD34" i="43"/>
  <c r="AD40" i="43"/>
  <c r="AD45" i="43"/>
  <c r="AD49" i="43"/>
  <c r="AD55" i="43"/>
  <c r="AD60" i="43"/>
  <c r="AD65" i="43"/>
  <c r="AD76" i="43"/>
  <c r="AD83" i="43"/>
  <c r="AD88" i="43"/>
  <c r="AD94" i="43"/>
  <c r="AD99" i="43"/>
  <c r="AD104" i="43"/>
  <c r="AD110" i="43"/>
  <c r="AD79" i="43"/>
  <c r="AD17" i="43"/>
  <c r="AD22" i="43"/>
  <c r="AD28" i="43"/>
  <c r="AD33" i="43"/>
  <c r="AD38" i="43"/>
  <c r="AD44" i="43"/>
  <c r="AD48" i="43"/>
  <c r="AD53" i="43"/>
  <c r="AD59" i="43"/>
  <c r="AD64" i="43"/>
  <c r="AD72" i="43"/>
  <c r="AD82" i="43"/>
  <c r="AD87" i="43"/>
  <c r="AD92" i="43"/>
  <c r="AD98" i="43"/>
  <c r="AD103" i="43"/>
  <c r="AD108" i="43"/>
  <c r="AD73" i="43"/>
  <c r="AD20" i="43"/>
  <c r="AD30" i="43"/>
  <c r="AD41" i="43"/>
  <c r="AD51" i="43"/>
  <c r="AD61" i="43"/>
  <c r="AD78" i="43"/>
  <c r="AD90" i="43"/>
  <c r="AD100" i="43"/>
  <c r="AD111" i="43"/>
  <c r="AD21" i="43"/>
  <c r="AD32" i="43"/>
  <c r="AD42" i="43"/>
  <c r="AD52" i="43"/>
  <c r="AD63" i="43"/>
  <c r="AD80" i="43"/>
  <c r="AD91" i="43"/>
  <c r="AD102" i="43"/>
  <c r="AD67" i="43"/>
  <c r="AD26" i="43"/>
  <c r="AD12" i="43"/>
  <c r="AD70" i="43"/>
  <c r="AD96" i="43"/>
  <c r="AD71" i="43"/>
  <c r="AD14" i="43"/>
  <c r="AD36" i="43"/>
  <c r="AD56" i="43"/>
  <c r="AD84" i="43"/>
  <c r="AD106" i="43"/>
  <c r="AD25" i="43"/>
  <c r="AD68" i="43"/>
  <c r="AD77" i="43"/>
  <c r="AD37" i="43"/>
  <c r="AD86" i="43"/>
  <c r="AD57" i="43"/>
  <c r="AD46" i="43"/>
  <c r="AD107" i="43"/>
  <c r="AD16" i="43"/>
  <c r="AD95" i="43"/>
  <c r="Z12" i="41" a="1"/>
  <c r="AD97" i="39"/>
  <c r="AD84" i="39"/>
  <c r="AD83" i="39"/>
  <c r="AD29" i="39"/>
  <c r="AD106" i="39"/>
  <c r="AD14" i="39"/>
  <c r="AE14" i="39" s="1"/>
  <c r="AD15" i="39"/>
  <c r="AE15" i="39" s="1"/>
  <c r="AD78" i="39"/>
  <c r="AD53" i="39"/>
  <c r="AD69" i="39"/>
  <c r="AD57" i="39"/>
  <c r="AD90" i="39"/>
  <c r="AD73" i="39"/>
  <c r="AD23" i="39"/>
  <c r="AD46" i="39"/>
  <c r="AD92" i="39"/>
  <c r="AD108" i="39"/>
  <c r="AD36" i="39"/>
  <c r="AD64" i="39"/>
  <c r="AD18" i="39"/>
  <c r="AD17" i="39"/>
  <c r="AD42" i="39"/>
  <c r="AD79" i="39"/>
  <c r="AD59" i="39"/>
  <c r="AD72" i="39"/>
  <c r="AD103" i="39"/>
  <c r="AD41" i="39"/>
  <c r="AD93" i="39"/>
  <c r="AD105" i="39"/>
  <c r="AD35" i="39"/>
  <c r="AD56" i="39"/>
  <c r="AD101" i="39"/>
  <c r="AD104" i="39"/>
  <c r="AD20" i="39"/>
  <c r="AD111" i="39"/>
  <c r="AD54" i="39"/>
  <c r="AD33" i="39"/>
  <c r="AD82" i="39"/>
  <c r="AD32" i="39"/>
  <c r="AD88" i="39"/>
  <c r="AD44" i="39"/>
  <c r="AD85" i="39"/>
  <c r="AD45" i="39"/>
  <c r="AD43" i="39"/>
  <c r="AD75" i="39"/>
  <c r="AD107" i="39"/>
  <c r="AD87" i="39"/>
  <c r="AD39" i="39"/>
  <c r="AD26" i="39"/>
  <c r="AD67" i="39"/>
  <c r="AD98" i="39"/>
  <c r="AD24" i="39"/>
  <c r="AD16" i="39"/>
  <c r="AD13" i="39"/>
  <c r="AE13" i="39" s="1"/>
  <c r="AD100" i="39"/>
  <c r="AD31" i="39"/>
  <c r="AD63" i="39"/>
  <c r="AD34" i="39"/>
  <c r="AD19" i="39"/>
  <c r="AD70" i="39"/>
  <c r="AD55" i="39"/>
  <c r="AD102" i="39"/>
  <c r="AD52" i="39"/>
  <c r="AD60" i="39"/>
  <c r="AD40" i="39"/>
  <c r="AD71" i="39"/>
  <c r="AD61" i="39"/>
  <c r="AD22" i="39"/>
  <c r="AD38" i="39"/>
  <c r="AD110" i="39"/>
  <c r="AD58" i="39"/>
  <c r="AD77" i="39"/>
  <c r="AD49" i="39"/>
  <c r="AD96" i="39"/>
  <c r="AD91" i="39"/>
  <c r="AD65" i="39"/>
  <c r="AD21" i="39"/>
  <c r="AD27" i="39"/>
  <c r="AD76" i="39"/>
  <c r="AD86" i="39"/>
  <c r="AD37" i="39"/>
  <c r="AD99" i="39"/>
  <c r="AD80" i="39"/>
  <c r="AD28" i="39"/>
  <c r="AD48" i="39"/>
  <c r="AD68" i="39"/>
  <c r="AD62" i="39"/>
  <c r="AD25" i="39"/>
  <c r="AD51" i="39"/>
  <c r="AD89" i="39"/>
  <c r="AD12" i="39"/>
  <c r="AD74" i="39"/>
  <c r="AD94" i="39"/>
  <c r="AD47" i="39"/>
  <c r="AD81" i="39"/>
  <c r="AD50" i="39"/>
  <c r="AD30" i="39"/>
  <c r="AD66" i="39"/>
  <c r="AD109" i="39"/>
  <c r="AD95" i="39"/>
  <c r="AC32" i="41"/>
  <c r="AC95" i="41"/>
  <c r="AC90" i="41"/>
  <c r="AC16" i="41"/>
  <c r="AC76" i="41"/>
  <c r="AC51" i="41"/>
  <c r="AC37" i="41"/>
  <c r="AC86" i="41"/>
  <c r="AC71" i="41"/>
  <c r="AC87" i="41"/>
  <c r="AC78" i="41"/>
  <c r="AC111" i="41"/>
  <c r="AC99" i="41"/>
  <c r="AC63" i="41"/>
  <c r="AC31" i="41"/>
  <c r="AC81" i="41"/>
  <c r="AC80" i="41"/>
  <c r="AC19" i="41"/>
  <c r="AC23" i="41"/>
  <c r="AC30" i="41"/>
  <c r="AC68" i="41"/>
  <c r="AC56" i="41"/>
  <c r="AC60" i="41"/>
  <c r="AC58" i="41"/>
  <c r="AC34" i="41"/>
  <c r="AC35" i="41"/>
  <c r="AC52" i="41"/>
  <c r="AC100" i="41"/>
  <c r="AC104" i="41"/>
  <c r="AC59" i="41"/>
  <c r="AC103" i="41"/>
  <c r="AC97" i="41"/>
  <c r="AC45" i="41"/>
  <c r="AC88" i="41"/>
  <c r="AC72" i="41"/>
  <c r="AC102" i="41"/>
  <c r="AC57" i="41"/>
  <c r="AC91" i="41"/>
  <c r="AC50" i="41"/>
  <c r="AC73" i="41"/>
  <c r="AC12" i="41"/>
  <c r="AD12" i="41" s="1" a="1"/>
  <c r="AC28" i="41"/>
  <c r="AC21" i="41"/>
  <c r="AC70" i="41"/>
  <c r="AC26" i="41"/>
  <c r="AC98" i="41"/>
  <c r="AC27" i="41"/>
  <c r="AC33" i="41"/>
  <c r="AC94" i="41"/>
  <c r="AC83" i="41"/>
  <c r="AC48" i="41"/>
  <c r="AC96" i="41"/>
  <c r="AC13" i="41"/>
  <c r="AC46" i="41"/>
  <c r="AC108" i="41"/>
  <c r="AC82" i="41"/>
  <c r="AC39" i="41"/>
  <c r="AC110" i="41"/>
  <c r="AC47" i="41"/>
  <c r="AC85" i="41"/>
  <c r="AC14" i="41"/>
  <c r="AC22" i="41"/>
  <c r="AC106" i="41"/>
  <c r="AC61" i="41"/>
  <c r="AC53" i="41"/>
  <c r="AC17" i="41"/>
  <c r="AC38" i="41"/>
  <c r="AC40" i="41"/>
  <c r="AC15" i="41"/>
  <c r="AC74" i="41"/>
  <c r="AC64" i="41"/>
  <c r="AC84" i="41"/>
  <c r="AC107" i="41"/>
  <c r="AC42" i="41"/>
  <c r="AC44" i="41"/>
  <c r="AC77" i="41"/>
  <c r="AC75" i="41"/>
  <c r="AC49" i="41"/>
  <c r="AC55" i="41"/>
  <c r="AC41" i="41"/>
  <c r="AC24" i="41"/>
  <c r="AC36" i="41"/>
  <c r="AC54" i="41"/>
  <c r="AC79" i="41"/>
  <c r="AC29" i="41"/>
  <c r="AC69" i="41"/>
  <c r="AC66" i="41"/>
  <c r="AC105" i="41"/>
  <c r="AC101" i="41"/>
  <c r="AC43" i="41"/>
  <c r="AC18" i="41"/>
  <c r="AC25" i="41"/>
  <c r="AC93" i="41"/>
  <c r="AC20" i="41"/>
  <c r="AC62" i="41"/>
  <c r="AC67" i="41"/>
  <c r="AC109" i="41"/>
  <c r="AC89" i="41"/>
  <c r="AC92" i="41"/>
  <c r="AC65" i="41"/>
  <c r="Z12" i="27" a="1"/>
  <c r="Z104" i="39"/>
  <c r="Z90" i="39"/>
  <c r="Z23" i="39"/>
  <c r="Z109" i="39"/>
  <c r="Z95" i="39"/>
  <c r="Z55" i="39"/>
  <c r="Z56" i="39"/>
  <c r="Z111" i="39"/>
  <c r="Z105" i="39"/>
  <c r="Z45" i="39"/>
  <c r="Z77" i="39"/>
  <c r="Z28" i="39"/>
  <c r="Z84" i="39"/>
  <c r="Z98" i="39"/>
  <c r="Z31" i="39"/>
  <c r="Z57" i="39"/>
  <c r="Z18" i="39"/>
  <c r="Z94" i="39"/>
  <c r="Z68" i="39"/>
  <c r="Z67" i="39"/>
  <c r="Z65" i="39"/>
  <c r="Z13" i="39"/>
  <c r="Z22" i="39"/>
  <c r="Z16" i="39"/>
  <c r="Z93" i="39"/>
  <c r="Z69" i="39"/>
  <c r="Z12" i="39"/>
  <c r="Z58" i="39"/>
  <c r="Z71" i="39"/>
  <c r="Z64" i="39"/>
  <c r="Z70" i="39"/>
  <c r="Z21" i="39"/>
  <c r="Z59" i="39"/>
  <c r="Z63" i="39"/>
  <c r="Z46" i="39"/>
  <c r="Z42" i="39"/>
  <c r="Z27" i="39"/>
  <c r="Z24" i="39"/>
  <c r="Z61" i="39"/>
  <c r="Z92" i="39"/>
  <c r="Z14" i="39"/>
  <c r="Z41" i="39"/>
  <c r="Z48" i="39"/>
  <c r="Z44" i="39"/>
  <c r="Z52" i="39"/>
  <c r="Z99" i="39"/>
  <c r="Z29" i="39"/>
  <c r="Z26" i="39"/>
  <c r="Z89" i="39"/>
  <c r="Z97" i="39"/>
  <c r="Z40" i="39"/>
  <c r="Z81" i="39"/>
  <c r="Z33" i="39"/>
  <c r="Z91" i="39"/>
  <c r="Z17" i="39"/>
  <c r="Z66" i="39"/>
  <c r="Z34" i="39"/>
  <c r="Z100" i="39"/>
  <c r="Z15" i="39"/>
  <c r="Z35" i="39"/>
  <c r="Z50" i="39"/>
  <c r="Z88" i="39"/>
  <c r="Z110" i="39"/>
  <c r="Z54" i="39"/>
  <c r="Z36" i="39"/>
  <c r="Z62" i="39"/>
  <c r="Z85" i="39"/>
  <c r="Z43" i="39"/>
  <c r="Z108" i="39"/>
  <c r="Z53" i="39"/>
  <c r="Z20" i="39"/>
  <c r="Z103" i="39"/>
  <c r="Z72" i="39"/>
  <c r="Z30" i="39"/>
  <c r="Z76" i="39"/>
  <c r="Z87" i="39"/>
  <c r="Z25" i="39"/>
  <c r="Z86" i="39"/>
  <c r="Z39" i="39"/>
  <c r="Z106" i="39"/>
  <c r="Z101" i="39"/>
  <c r="Z78" i="39"/>
  <c r="Z96" i="39"/>
  <c r="Z73" i="39"/>
  <c r="Z19" i="39"/>
  <c r="Z83" i="39"/>
  <c r="Z107" i="39"/>
  <c r="Z102" i="39"/>
  <c r="Z82" i="39"/>
  <c r="Z47" i="39"/>
  <c r="Z49" i="39"/>
  <c r="Z32" i="39"/>
  <c r="Z37" i="39"/>
  <c r="Z74" i="39"/>
  <c r="Z79" i="39"/>
  <c r="Z60" i="39"/>
  <c r="Z80" i="39"/>
  <c r="Z75" i="39"/>
  <c r="Z51" i="39"/>
  <c r="Z38" i="39"/>
  <c r="AD111" i="27" l="1"/>
  <c r="AD15" i="27"/>
  <c r="AE15" i="27" s="1"/>
  <c r="AD61" i="27"/>
  <c r="AD66" i="27"/>
  <c r="AD77" i="27"/>
  <c r="AD64" i="27"/>
  <c r="AD55" i="27"/>
  <c r="AD106" i="27"/>
  <c r="AD35" i="27"/>
  <c r="AD14" i="27"/>
  <c r="AE14" i="27" s="1"/>
  <c r="AD39" i="27"/>
  <c r="AD30" i="27"/>
  <c r="AD27" i="27"/>
  <c r="AD18" i="27"/>
  <c r="AE18" i="27" s="1"/>
  <c r="AD93" i="27"/>
  <c r="AD37" i="27"/>
  <c r="AD56" i="27"/>
  <c r="AD70" i="27"/>
  <c r="AD103" i="27"/>
  <c r="AD75" i="27"/>
  <c r="AD40" i="27"/>
  <c r="AD110" i="27"/>
  <c r="AD33" i="27"/>
  <c r="AD95" i="27"/>
  <c r="AD16" i="27"/>
  <c r="AE16" i="27" s="1"/>
  <c r="AD50" i="27"/>
  <c r="AD109" i="27"/>
  <c r="AD31" i="27"/>
  <c r="AD60" i="27"/>
  <c r="AD88" i="27"/>
  <c r="AD48" i="27"/>
  <c r="AD86" i="27"/>
  <c r="AD19" i="27"/>
  <c r="AE19" i="27" s="1"/>
  <c r="AD99" i="27"/>
  <c r="AD53" i="27"/>
  <c r="AD67" i="27"/>
  <c r="AD46" i="27"/>
  <c r="AD94" i="27"/>
  <c r="AD87" i="27"/>
  <c r="AD36" i="27"/>
  <c r="AD57" i="27"/>
  <c r="AD89" i="27"/>
  <c r="AD79" i="27"/>
  <c r="AD59" i="27"/>
  <c r="AD71" i="27"/>
  <c r="AD105" i="27"/>
  <c r="AD104" i="27"/>
  <c r="AD78" i="27"/>
  <c r="AD65" i="27"/>
  <c r="AD108" i="27"/>
  <c r="AD43" i="27"/>
  <c r="AD12" i="27"/>
  <c r="AD42" i="27"/>
  <c r="AD58" i="27"/>
  <c r="AD24" i="27"/>
  <c r="AE24" i="27" s="1"/>
  <c r="AD101" i="27"/>
  <c r="AD82" i="27"/>
  <c r="AD34" i="27"/>
  <c r="AD96" i="27"/>
  <c r="AD90" i="27"/>
  <c r="AD97" i="27"/>
  <c r="AD17" i="27"/>
  <c r="AE17" i="27" s="1"/>
  <c r="AD49" i="27"/>
  <c r="AD80" i="27"/>
  <c r="AD85" i="27"/>
  <c r="AD84" i="27"/>
  <c r="AD29" i="27"/>
  <c r="AD100" i="27"/>
  <c r="AD69" i="27"/>
  <c r="AD32" i="27"/>
  <c r="AD41" i="27"/>
  <c r="AD91" i="27"/>
  <c r="AD20" i="27"/>
  <c r="AE20" i="27" s="1"/>
  <c r="AD98" i="27"/>
  <c r="AD62" i="27"/>
  <c r="AD81" i="27"/>
  <c r="AD72" i="27"/>
  <c r="AD38" i="27"/>
  <c r="AD25" i="27"/>
  <c r="AE25" i="27" s="1"/>
  <c r="AD51" i="27"/>
  <c r="AD63" i="27"/>
  <c r="AD54" i="27"/>
  <c r="AD92" i="27"/>
  <c r="AD102" i="27"/>
  <c r="AD74" i="27"/>
  <c r="AD45" i="27"/>
  <c r="AD68" i="27"/>
  <c r="AD22" i="27"/>
  <c r="AE22" i="27" s="1"/>
  <c r="AD107" i="27"/>
  <c r="AD13" i="27"/>
  <c r="AE13" i="27" s="1"/>
  <c r="AD21" i="27"/>
  <c r="AE21" i="27" s="1"/>
  <c r="AD52" i="27"/>
  <c r="AD28" i="27"/>
  <c r="AD83" i="27"/>
  <c r="AD76" i="27"/>
  <c r="AD73" i="27"/>
  <c r="AD47" i="27"/>
  <c r="AD26" i="27"/>
  <c r="AD23" i="27"/>
  <c r="AE23" i="27" s="1"/>
  <c r="AD44" i="27"/>
  <c r="Z14" i="27"/>
  <c r="Z42" i="27"/>
  <c r="Z111" i="27"/>
  <c r="Z26" i="27"/>
  <c r="Z17" i="27"/>
  <c r="Z13" i="27"/>
  <c r="Z82" i="27"/>
  <c r="Z29" i="27"/>
  <c r="Z65" i="27"/>
  <c r="Z83" i="27"/>
  <c r="Z68" i="27"/>
  <c r="Z81" i="27"/>
  <c r="Z63" i="27"/>
  <c r="Z35" i="27"/>
  <c r="Z15" i="27"/>
  <c r="Z66" i="27"/>
  <c r="Z60" i="27"/>
  <c r="Z53" i="27"/>
  <c r="Z86" i="27"/>
  <c r="Z25" i="27"/>
  <c r="Z94" i="27"/>
  <c r="Z99" i="27"/>
  <c r="Z75" i="27"/>
  <c r="Z22" i="27"/>
  <c r="Z97" i="27"/>
  <c r="Z103" i="27"/>
  <c r="Z90" i="27"/>
  <c r="Z59" i="27"/>
  <c r="Z23" i="27"/>
  <c r="Z71" i="27"/>
  <c r="Z19" i="27"/>
  <c r="Z55" i="27"/>
  <c r="Z61" i="27"/>
  <c r="Z74" i="27"/>
  <c r="Z32" i="27"/>
  <c r="Z87" i="27"/>
  <c r="Z73" i="27"/>
  <c r="Z12" i="27"/>
  <c r="Z37" i="27"/>
  <c r="Z43" i="27"/>
  <c r="Z98" i="27"/>
  <c r="Z57" i="27"/>
  <c r="Z47" i="27"/>
  <c r="Z62" i="27"/>
  <c r="Z106" i="27"/>
  <c r="Z36" i="27"/>
  <c r="Z107" i="27"/>
  <c r="Z41" i="27"/>
  <c r="Z110" i="27"/>
  <c r="Z51" i="27"/>
  <c r="Z18" i="27"/>
  <c r="Z67" i="27"/>
  <c r="Z72" i="27"/>
  <c r="Z56" i="27"/>
  <c r="Z31" i="27"/>
  <c r="Z91" i="27"/>
  <c r="Z100" i="27"/>
  <c r="Z38" i="27"/>
  <c r="Z28" i="27"/>
  <c r="Z84" i="27"/>
  <c r="Z52" i="27"/>
  <c r="Z105" i="27"/>
  <c r="Z27" i="27"/>
  <c r="Z54" i="27"/>
  <c r="Z85" i="27"/>
  <c r="Z46" i="27"/>
  <c r="Z69" i="27"/>
  <c r="Z39" i="27"/>
  <c r="Z21" i="27"/>
  <c r="Z33" i="27"/>
  <c r="Z95" i="27"/>
  <c r="Z70" i="27"/>
  <c r="Z30" i="27"/>
  <c r="Z96" i="27"/>
  <c r="Z79" i="27"/>
  <c r="Z16" i="27"/>
  <c r="Z44" i="27"/>
  <c r="Z64" i="27"/>
  <c r="Z48" i="27"/>
  <c r="Z78" i="27"/>
  <c r="Z40" i="27"/>
  <c r="Z45" i="27"/>
  <c r="Z102" i="27"/>
  <c r="Z76" i="27"/>
  <c r="Z20" i="27"/>
  <c r="Z89" i="27"/>
  <c r="Z92" i="27"/>
  <c r="Z34" i="27"/>
  <c r="Z104" i="27"/>
  <c r="Z24" i="27"/>
  <c r="Z101" i="27"/>
  <c r="Z77" i="27"/>
  <c r="Z109" i="27"/>
  <c r="Z58" i="27"/>
  <c r="Z49" i="27"/>
  <c r="Z93" i="27"/>
  <c r="Z88" i="27"/>
  <c r="Z50" i="27"/>
  <c r="Z108" i="27"/>
  <c r="Z80" i="27"/>
  <c r="AD56" i="41"/>
  <c r="AD107" i="41"/>
  <c r="AD66" i="41"/>
  <c r="AD89" i="41"/>
  <c r="AD30" i="41"/>
  <c r="AD92" i="41"/>
  <c r="AD91" i="41"/>
  <c r="AD61" i="41"/>
  <c r="AD104" i="41"/>
  <c r="AD49" i="41"/>
  <c r="AD12" i="41"/>
  <c r="AD79" i="41"/>
  <c r="AD62" i="41"/>
  <c r="AD76" i="41"/>
  <c r="AD44" i="41"/>
  <c r="AD27" i="41"/>
  <c r="AD68" i="41"/>
  <c r="AD93" i="41"/>
  <c r="AD78" i="41"/>
  <c r="AD18" i="41"/>
  <c r="AE18" i="41" s="1"/>
  <c r="AD53" i="41"/>
  <c r="AD17" i="41"/>
  <c r="AE17" i="41" s="1"/>
  <c r="AD110" i="41"/>
  <c r="AD101" i="41"/>
  <c r="AD35" i="41"/>
  <c r="AD19" i="41"/>
  <c r="AE19" i="41" s="1"/>
  <c r="AD40" i="41"/>
  <c r="AD105" i="41"/>
  <c r="AD75" i="41"/>
  <c r="AD85" i="41"/>
  <c r="AD67" i="41"/>
  <c r="AD111" i="41"/>
  <c r="AD100" i="41"/>
  <c r="AD64" i="41"/>
  <c r="AD43" i="41"/>
  <c r="AD42" i="41"/>
  <c r="AD16" i="41"/>
  <c r="AE16" i="41" s="1"/>
  <c r="AD97" i="41"/>
  <c r="AD90" i="41"/>
  <c r="AD24" i="41"/>
  <c r="AD50" i="41"/>
  <c r="AD102" i="41"/>
  <c r="AD96" i="41"/>
  <c r="AD13" i="41"/>
  <c r="AE13" i="41" s="1"/>
  <c r="AD25" i="41"/>
  <c r="AD80" i="41"/>
  <c r="AD74" i="41"/>
  <c r="AD38" i="41"/>
  <c r="AD103" i="41"/>
  <c r="AD95" i="41"/>
  <c r="AD48" i="41"/>
  <c r="AD34" i="41"/>
  <c r="AD87" i="41"/>
  <c r="AD29" i="41"/>
  <c r="AD70" i="41"/>
  <c r="AD20" i="41"/>
  <c r="AE20" i="41" s="1"/>
  <c r="AD82" i="41"/>
  <c r="AD109" i="41"/>
  <c r="AD58" i="41"/>
  <c r="AD94" i="41"/>
  <c r="AD72" i="41"/>
  <c r="AD106" i="41"/>
  <c r="AD28" i="41"/>
  <c r="AD15" i="41"/>
  <c r="AE15" i="41" s="1"/>
  <c r="AD69" i="41"/>
  <c r="AD65" i="41"/>
  <c r="AD71" i="41"/>
  <c r="AD32" i="41"/>
  <c r="AD37" i="41"/>
  <c r="AD26" i="41"/>
  <c r="AD73" i="41"/>
  <c r="AD52" i="41"/>
  <c r="AD39" i="41"/>
  <c r="AD21" i="41"/>
  <c r="AE21" i="41" s="1"/>
  <c r="AD77" i="41"/>
  <c r="AD54" i="41"/>
  <c r="AD83" i="41"/>
  <c r="AD36" i="41"/>
  <c r="AD22" i="41"/>
  <c r="AD60" i="41"/>
  <c r="AD98" i="41"/>
  <c r="AD63" i="41"/>
  <c r="AD23" i="41"/>
  <c r="AD46" i="41"/>
  <c r="AD88" i="41"/>
  <c r="AD99" i="41"/>
  <c r="AD51" i="41"/>
  <c r="AD81" i="41"/>
  <c r="AD86" i="41"/>
  <c r="AD84" i="41"/>
  <c r="AD59" i="41"/>
  <c r="AD47" i="41"/>
  <c r="AD57" i="41"/>
  <c r="AD31" i="41"/>
  <c r="AD41" i="41"/>
  <c r="AD108" i="41"/>
  <c r="AD45" i="41"/>
  <c r="AD14" i="41"/>
  <c r="AE14" i="41" s="1"/>
  <c r="AD33" i="41"/>
  <c r="AD55" i="41"/>
  <c r="AF26" i="37"/>
  <c r="AF79" i="37"/>
  <c r="AF41" i="37"/>
  <c r="AF65" i="37"/>
  <c r="AF55" i="37"/>
  <c r="AF104" i="37"/>
  <c r="AF45" i="37"/>
  <c r="AF100" i="37"/>
  <c r="AF52" i="37"/>
  <c r="AF48" i="37"/>
  <c r="AF75" i="37"/>
  <c r="AF98" i="37"/>
  <c r="AF60" i="37"/>
  <c r="AF36" i="37"/>
  <c r="AF81" i="37"/>
  <c r="AF16" i="37"/>
  <c r="AF21" i="37"/>
  <c r="AF97" i="37"/>
  <c r="AF25" i="37"/>
  <c r="AF15" i="37"/>
  <c r="AF47" i="37"/>
  <c r="AF46" i="37"/>
  <c r="AF20" i="37"/>
  <c r="AF59" i="37"/>
  <c r="AF77" i="37"/>
  <c r="AF90" i="37"/>
  <c r="AF70" i="37"/>
  <c r="AF111" i="37"/>
  <c r="AF109" i="37"/>
  <c r="AF63" i="37"/>
  <c r="AF108" i="37"/>
  <c r="AF95" i="37"/>
  <c r="AF110" i="37"/>
  <c r="AF83" i="37"/>
  <c r="AF91" i="37"/>
  <c r="AF106" i="37"/>
  <c r="AF50" i="37"/>
  <c r="AF35" i="37"/>
  <c r="AF99" i="37"/>
  <c r="AF92" i="37"/>
  <c r="AF101" i="37"/>
  <c r="AF74" i="37"/>
  <c r="AF38" i="37"/>
  <c r="AF96" i="37"/>
  <c r="AF13" i="37"/>
  <c r="AF24" i="37"/>
  <c r="AF105" i="37"/>
  <c r="AF93" i="37"/>
  <c r="AF18" i="37"/>
  <c r="AF62" i="37"/>
  <c r="AF44" i="37"/>
  <c r="AF61" i="37"/>
  <c r="AF39" i="37"/>
  <c r="AF12" i="37"/>
  <c r="AF17" i="37"/>
  <c r="AF107" i="37"/>
  <c r="AF51" i="37"/>
  <c r="AF23" i="37"/>
  <c r="AF67" i="37"/>
  <c r="AF82" i="37"/>
  <c r="AF28" i="37"/>
  <c r="AF78" i="37"/>
  <c r="AF69" i="37"/>
  <c r="AF86" i="37"/>
  <c r="AF42" i="37"/>
  <c r="AF87" i="37"/>
  <c r="AF34" i="37"/>
  <c r="AF68" i="37"/>
  <c r="AF32" i="37"/>
  <c r="AF66" i="37"/>
  <c r="AF72" i="37"/>
  <c r="AF84" i="37"/>
  <c r="AF102" i="37"/>
  <c r="AF103" i="37"/>
  <c r="AF54" i="37"/>
  <c r="AF37" i="37"/>
  <c r="AF85" i="37"/>
  <c r="AF30" i="37"/>
  <c r="AF89" i="37"/>
  <c r="AF64" i="37"/>
  <c r="AF49" i="37"/>
  <c r="AF71" i="37"/>
  <c r="AF80" i="37"/>
  <c r="AF29" i="37"/>
  <c r="AH47" i="37" s="1"/>
  <c r="AF43" i="37"/>
  <c r="AF33" i="37"/>
  <c r="AF31" i="37"/>
  <c r="AF40" i="37"/>
  <c r="AH50" i="37"/>
  <c r="AF19" i="37"/>
  <c r="AF94" i="37"/>
  <c r="AF27" i="37"/>
  <c r="AF53" i="37"/>
  <c r="AF14" i="37"/>
  <c r="AF57" i="37"/>
  <c r="AF73" i="37"/>
  <c r="AF58" i="37"/>
  <c r="AF88" i="37"/>
  <c r="AF76" i="37"/>
  <c r="AF22" i="37"/>
  <c r="AF56" i="37"/>
  <c r="AF67" i="39"/>
  <c r="AF108" i="39"/>
  <c r="AF27" i="39"/>
  <c r="AF103" i="39"/>
  <c r="AF97" i="39"/>
  <c r="AF87" i="39"/>
  <c r="AF75" i="39"/>
  <c r="AF88" i="39"/>
  <c r="AF49" i="39"/>
  <c r="AF111" i="39"/>
  <c r="AF12" i="39"/>
  <c r="AH56" i="39" s="1"/>
  <c r="AF64" i="39"/>
  <c r="AF60" i="39"/>
  <c r="AF52" i="39"/>
  <c r="AF22" i="39"/>
  <c r="AF58" i="39"/>
  <c r="AF100" i="39"/>
  <c r="AF96" i="39"/>
  <c r="AF29" i="39"/>
  <c r="AF43" i="39"/>
  <c r="AF57" i="39"/>
  <c r="AF93" i="39"/>
  <c r="AF68" i="39"/>
  <c r="AF104" i="39"/>
  <c r="AF15" i="39"/>
  <c r="AF51" i="39"/>
  <c r="AF62" i="39"/>
  <c r="AF21" i="39"/>
  <c r="AF56" i="39"/>
  <c r="AF95" i="39"/>
  <c r="AF47" i="39"/>
  <c r="AF73" i="39"/>
  <c r="AF38" i="39"/>
  <c r="AF76" i="39"/>
  <c r="AF55" i="39"/>
  <c r="AF30" i="39"/>
  <c r="AF35" i="39"/>
  <c r="AF33" i="39"/>
  <c r="AF19" i="39"/>
  <c r="AF81" i="39"/>
  <c r="AF26" i="39"/>
  <c r="AF92" i="39"/>
  <c r="AF66" i="39"/>
  <c r="AF23" i="39"/>
  <c r="AF79" i="39"/>
  <c r="AF90" i="39"/>
  <c r="AF107" i="39"/>
  <c r="AF99" i="39"/>
  <c r="AF69" i="39"/>
  <c r="AF98" i="39"/>
  <c r="AF86" i="39"/>
  <c r="AF106" i="39"/>
  <c r="AF71" i="39"/>
  <c r="AF42" i="39"/>
  <c r="AF82" i="39"/>
  <c r="AF102" i="39"/>
  <c r="AF105" i="39"/>
  <c r="AF37" i="39"/>
  <c r="AF84" i="39"/>
  <c r="AF39" i="39"/>
  <c r="AF31" i="39"/>
  <c r="AF74" i="39"/>
  <c r="AF78" i="39"/>
  <c r="AF65" i="39"/>
  <c r="AF18" i="39"/>
  <c r="AF59" i="39"/>
  <c r="AF94" i="39"/>
  <c r="AF63" i="39"/>
  <c r="AF32" i="39"/>
  <c r="AF91" i="39"/>
  <c r="AF61" i="39"/>
  <c r="AF36" i="39"/>
  <c r="AF20" i="39"/>
  <c r="AF48" i="39"/>
  <c r="AF77" i="39"/>
  <c r="AF46" i="39"/>
  <c r="AF54" i="39"/>
  <c r="AF34" i="39"/>
  <c r="AF14" i="39"/>
  <c r="AF83" i="39"/>
  <c r="AF17" i="39"/>
  <c r="AF45" i="39"/>
  <c r="AF72" i="39"/>
  <c r="AF53" i="39"/>
  <c r="AF28" i="39"/>
  <c r="AF109" i="39"/>
  <c r="AF24" i="39"/>
  <c r="AF16" i="39"/>
  <c r="AF80" i="39"/>
  <c r="AF50" i="39"/>
  <c r="AF110" i="39"/>
  <c r="AF44" i="39"/>
  <c r="AF41" i="39"/>
  <c r="AF89" i="39"/>
  <c r="AF40" i="39"/>
  <c r="AF25" i="39"/>
  <c r="AF13" i="39"/>
  <c r="AF85" i="39"/>
  <c r="AF70" i="39"/>
  <c r="AF101" i="39"/>
  <c r="Z76" i="41"/>
  <c r="Z87" i="41"/>
  <c r="Z56" i="41"/>
  <c r="Z70" i="41"/>
  <c r="Z64" i="41"/>
  <c r="Z17" i="41"/>
  <c r="Z60" i="41"/>
  <c r="Z12" i="41"/>
  <c r="Z111" i="41"/>
  <c r="Z53" i="41"/>
  <c r="Z80" i="41"/>
  <c r="Z82" i="41"/>
  <c r="Z35" i="41"/>
  <c r="Z41" i="41"/>
  <c r="Z52" i="41"/>
  <c r="Z102" i="41"/>
  <c r="Z89" i="41"/>
  <c r="Z30" i="41"/>
  <c r="Z66" i="41"/>
  <c r="Z49" i="41"/>
  <c r="Z18" i="41"/>
  <c r="Z77" i="41"/>
  <c r="Z71" i="41"/>
  <c r="Z58" i="41"/>
  <c r="Z55" i="41"/>
  <c r="Z25" i="41"/>
  <c r="Z33" i="41"/>
  <c r="Z103" i="41"/>
  <c r="Z57" i="41"/>
  <c r="Z96" i="41"/>
  <c r="Z81" i="41"/>
  <c r="Z101" i="41"/>
  <c r="Z108" i="41"/>
  <c r="Z61" i="41"/>
  <c r="Z106" i="41"/>
  <c r="Z97" i="41"/>
  <c r="Z32" i="41"/>
  <c r="Z78" i="41"/>
  <c r="Z37" i="41"/>
  <c r="Z68" i="41"/>
  <c r="Z73" i="41"/>
  <c r="Z47" i="41"/>
  <c r="Z23" i="41"/>
  <c r="Z26" i="41"/>
  <c r="Z51" i="41"/>
  <c r="Z67" i="41"/>
  <c r="Z28" i="41"/>
  <c r="Z16" i="41"/>
  <c r="Z86" i="41"/>
  <c r="Z69" i="41"/>
  <c r="Z13" i="41"/>
  <c r="Z105" i="41"/>
  <c r="Z65" i="41"/>
  <c r="Z85" i="41"/>
  <c r="Z84" i="41"/>
  <c r="Z27" i="41"/>
  <c r="Z59" i="41"/>
  <c r="Z63" i="41"/>
  <c r="Z50" i="41"/>
  <c r="Z38" i="41"/>
  <c r="Z75" i="41"/>
  <c r="Z43" i="41"/>
  <c r="Z14" i="41"/>
  <c r="Z83" i="41"/>
  <c r="Z44" i="41"/>
  <c r="Z90" i="41"/>
  <c r="Z34" i="41"/>
  <c r="Z72" i="41"/>
  <c r="Z42" i="41"/>
  <c r="Z107" i="41"/>
  <c r="Z74" i="41"/>
  <c r="Z62" i="41"/>
  <c r="Z100" i="41"/>
  <c r="Z46" i="41"/>
  <c r="Z95" i="41"/>
  <c r="Z110" i="41"/>
  <c r="Z15" i="41"/>
  <c r="Z45" i="41"/>
  <c r="Z21" i="41"/>
  <c r="Z36" i="41"/>
  <c r="Z104" i="41"/>
  <c r="Z93" i="41"/>
  <c r="Z54" i="41"/>
  <c r="Z92" i="41"/>
  <c r="Z94" i="41"/>
  <c r="Z22" i="41"/>
  <c r="Z19" i="41"/>
  <c r="Z79" i="41"/>
  <c r="Z40" i="41"/>
  <c r="Z99" i="41"/>
  <c r="Z98" i="41"/>
  <c r="Z31" i="41"/>
  <c r="Z20" i="41"/>
  <c r="Z109" i="41"/>
  <c r="Z29" i="41"/>
  <c r="Z39" i="41"/>
  <c r="Z88" i="41"/>
  <c r="Z24" i="41"/>
  <c r="Z91" i="41"/>
  <c r="Z48" i="41"/>
  <c r="AF29" i="43"/>
  <c r="AF58" i="43"/>
  <c r="AF69" i="43"/>
  <c r="AF73" i="43"/>
  <c r="AF28" i="43"/>
  <c r="AF14" i="43"/>
  <c r="AF79" i="43"/>
  <c r="AF68" i="43"/>
  <c r="AF56" i="43"/>
  <c r="AF64" i="43"/>
  <c r="AF107" i="43"/>
  <c r="AF27" i="43"/>
  <c r="AF34" i="43"/>
  <c r="AF57" i="43"/>
  <c r="AF45" i="43"/>
  <c r="AF87" i="43"/>
  <c r="AF33" i="43"/>
  <c r="AF35" i="43"/>
  <c r="AF41" i="43"/>
  <c r="AF70" i="43"/>
  <c r="AF60" i="43"/>
  <c r="AF91" i="43"/>
  <c r="AF52" i="43"/>
  <c r="AF71" i="43"/>
  <c r="AF17" i="43"/>
  <c r="AF19" i="43"/>
  <c r="AF53" i="43"/>
  <c r="AF51" i="43"/>
  <c r="AF67" i="43"/>
  <c r="AF59" i="43"/>
  <c r="AF77" i="43"/>
  <c r="AF20" i="43"/>
  <c r="AF12" i="43"/>
  <c r="AF65" i="43"/>
  <c r="AF90" i="43"/>
  <c r="AF101" i="43"/>
  <c r="AF99" i="43"/>
  <c r="AF18" i="43"/>
  <c r="AF46" i="43"/>
  <c r="AF106" i="43"/>
  <c r="AF32" i="43"/>
  <c r="AF100" i="43"/>
  <c r="AF98" i="43"/>
  <c r="AF110" i="43"/>
  <c r="AF76" i="43"/>
  <c r="AF50" i="43"/>
  <c r="AF78" i="43"/>
  <c r="AF75" i="43"/>
  <c r="AF96" i="43"/>
  <c r="AF82" i="43"/>
  <c r="AF42" i="43"/>
  <c r="AF97" i="43"/>
  <c r="AF16" i="43"/>
  <c r="AF40" i="43"/>
  <c r="AF83" i="43"/>
  <c r="AF85" i="43"/>
  <c r="AF23" i="43"/>
  <c r="AF89" i="43"/>
  <c r="AF109" i="43"/>
  <c r="AF39" i="43"/>
  <c r="AF38" i="43"/>
  <c r="AF72" i="43"/>
  <c r="AF61" i="43"/>
  <c r="AF43" i="43"/>
  <c r="AF13" i="43"/>
  <c r="AF47" i="43"/>
  <c r="AF81" i="43"/>
  <c r="AF22" i="43"/>
  <c r="AF108" i="43"/>
  <c r="AF84" i="43"/>
  <c r="AF94" i="43"/>
  <c r="AF24" i="43"/>
  <c r="AF49" i="43"/>
  <c r="AF54" i="43"/>
  <c r="AF63" i="43"/>
  <c r="AF88" i="43"/>
  <c r="AF102" i="43"/>
  <c r="AF44" i="43"/>
  <c r="AF80" i="43"/>
  <c r="AF86" i="43"/>
  <c r="AF26" i="43"/>
  <c r="AF55" i="43"/>
  <c r="AF15" i="43"/>
  <c r="AF93" i="43"/>
  <c r="AF103" i="43"/>
  <c r="AF105" i="43"/>
  <c r="AF25" i="43"/>
  <c r="AF74" i="43"/>
  <c r="AF62" i="43"/>
  <c r="AF111" i="43"/>
  <c r="AF66" i="43"/>
  <c r="AF31" i="43"/>
  <c r="AF95" i="43"/>
  <c r="AF36" i="43"/>
  <c r="AF37" i="43"/>
  <c r="AF92" i="43"/>
  <c r="AF21" i="43"/>
  <c r="AF104" i="43"/>
  <c r="AF30" i="43"/>
  <c r="AF48" i="43"/>
  <c r="AH51" i="43" l="1"/>
  <c r="AH89" i="43"/>
  <c r="AH22" i="43"/>
  <c r="AH40" i="43"/>
  <c r="AH15" i="43"/>
  <c r="AH91" i="43"/>
  <c r="AH44" i="43"/>
  <c r="AH62" i="43"/>
  <c r="AH88" i="43"/>
  <c r="AH38" i="43"/>
  <c r="AH92" i="43"/>
  <c r="AH17" i="43"/>
  <c r="AH95" i="43"/>
  <c r="AH71" i="43"/>
  <c r="AH18" i="43"/>
  <c r="AH41" i="43"/>
  <c r="AH26" i="43"/>
  <c r="AH59" i="43"/>
  <c r="AH29" i="43"/>
  <c r="AH98" i="43"/>
  <c r="AH58" i="43"/>
  <c r="AH54" i="43"/>
  <c r="AH73" i="43"/>
  <c r="AH28" i="43"/>
  <c r="AJ61" i="43" s="1"/>
  <c r="AH85" i="43"/>
  <c r="AH25" i="43"/>
  <c r="AH110" i="43"/>
  <c r="AH68" i="43"/>
  <c r="AH23" i="43"/>
  <c r="AH99" i="43"/>
  <c r="AH42" i="43"/>
  <c r="AH34" i="43"/>
  <c r="AH94" i="43"/>
  <c r="AH86" i="43"/>
  <c r="AH96" i="43"/>
  <c r="AH63" i="43"/>
  <c r="AH74" i="43"/>
  <c r="AH49" i="43"/>
  <c r="AH109" i="43"/>
  <c r="AH20" i="43"/>
  <c r="AH37" i="43"/>
  <c r="AH19" i="43"/>
  <c r="AH102" i="43"/>
  <c r="AH66" i="43"/>
  <c r="AH100" i="43"/>
  <c r="AH46" i="43"/>
  <c r="AH76" i="43"/>
  <c r="AH53" i="43"/>
  <c r="AH97" i="43"/>
  <c r="AH101" i="43"/>
  <c r="AH45" i="43"/>
  <c r="AH105" i="43"/>
  <c r="AH90" i="43"/>
  <c r="AH48" i="43"/>
  <c r="AH65" i="43"/>
  <c r="AH104" i="43"/>
  <c r="AH14" i="43"/>
  <c r="AH30" i="39"/>
  <c r="AH18" i="39"/>
  <c r="AH20" i="39"/>
  <c r="AH25" i="39"/>
  <c r="AH63" i="39"/>
  <c r="AH60" i="39"/>
  <c r="AH24" i="37"/>
  <c r="AH27" i="37"/>
  <c r="AH93" i="43"/>
  <c r="AH57" i="43"/>
  <c r="AH52" i="43"/>
  <c r="AH59" i="39"/>
  <c r="AH107" i="39"/>
  <c r="AH46" i="39"/>
  <c r="AH37" i="39"/>
  <c r="AH110" i="39"/>
  <c r="AH73" i="39"/>
  <c r="AH83" i="43"/>
  <c r="AH108" i="43"/>
  <c r="AH60" i="43"/>
  <c r="AH39" i="43"/>
  <c r="AH81" i="43"/>
  <c r="AH106" i="43"/>
  <c r="AH24" i="43"/>
  <c r="AF109" i="41"/>
  <c r="AF16" i="41"/>
  <c r="AF61" i="41"/>
  <c r="AF30" i="41"/>
  <c r="AF91" i="41"/>
  <c r="AF94" i="41"/>
  <c r="AF59" i="41"/>
  <c r="AF57" i="41"/>
  <c r="AF36" i="41"/>
  <c r="AF107" i="41"/>
  <c r="AF26" i="41"/>
  <c r="AF108" i="41"/>
  <c r="AF68" i="41"/>
  <c r="AF88" i="41"/>
  <c r="AF65" i="41"/>
  <c r="AF78" i="41"/>
  <c r="AF44" i="41"/>
  <c r="AF89" i="41"/>
  <c r="AF34" i="41"/>
  <c r="AF86" i="41"/>
  <c r="AF31" i="41"/>
  <c r="AF82" i="41"/>
  <c r="AF87" i="41"/>
  <c r="AF110" i="41"/>
  <c r="AF83" i="41"/>
  <c r="AF111" i="41"/>
  <c r="AF93" i="41"/>
  <c r="AF20" i="41"/>
  <c r="AF51" i="41"/>
  <c r="AF47" i="41"/>
  <c r="AF33" i="41"/>
  <c r="AF67" i="41"/>
  <c r="AF12" i="41"/>
  <c r="AF60" i="41"/>
  <c r="AF106" i="41"/>
  <c r="AF97" i="41"/>
  <c r="AF55" i="41"/>
  <c r="AF102" i="41"/>
  <c r="AF24" i="41"/>
  <c r="AF72" i="41"/>
  <c r="AF17" i="41"/>
  <c r="AF46" i="41"/>
  <c r="AF27" i="41"/>
  <c r="AF77" i="41"/>
  <c r="AF14" i="41"/>
  <c r="AF63" i="41"/>
  <c r="AF54" i="41"/>
  <c r="AF84" i="41"/>
  <c r="AF52" i="41"/>
  <c r="AF45" i="41"/>
  <c r="AF21" i="41"/>
  <c r="AF35" i="41"/>
  <c r="AF49" i="41"/>
  <c r="AF76" i="41"/>
  <c r="AF40" i="41"/>
  <c r="AF73" i="41"/>
  <c r="AF50" i="41"/>
  <c r="AF53" i="41"/>
  <c r="AF48" i="41"/>
  <c r="AF71" i="41"/>
  <c r="AF13" i="41"/>
  <c r="AF37" i="41"/>
  <c r="AF95" i="41"/>
  <c r="AF99" i="41"/>
  <c r="AF18" i="41"/>
  <c r="AF38" i="41"/>
  <c r="AF28" i="41"/>
  <c r="AF69" i="41"/>
  <c r="AF98" i="41"/>
  <c r="AF96" i="41"/>
  <c r="AF74" i="41"/>
  <c r="AF85" i="41"/>
  <c r="AF66" i="41"/>
  <c r="AF81" i="41"/>
  <c r="AF23" i="41"/>
  <c r="AF43" i="41"/>
  <c r="AF19" i="41"/>
  <c r="AF90" i="41"/>
  <c r="AF80" i="41"/>
  <c r="AF32" i="41"/>
  <c r="AF103" i="41"/>
  <c r="AF25" i="41"/>
  <c r="AF29" i="41"/>
  <c r="AF70" i="41"/>
  <c r="AF22" i="41"/>
  <c r="AF15" i="41"/>
  <c r="AF58" i="41"/>
  <c r="AF56" i="41"/>
  <c r="AF41" i="41"/>
  <c r="AF79" i="41"/>
  <c r="AF104" i="41"/>
  <c r="AF100" i="41"/>
  <c r="AF105" i="41"/>
  <c r="AF64" i="41"/>
  <c r="AF92" i="41"/>
  <c r="AF75" i="41"/>
  <c r="AF39" i="41"/>
  <c r="AF101" i="41"/>
  <c r="AF42" i="41"/>
  <c r="AF62" i="41"/>
  <c r="AH88" i="39"/>
  <c r="AH66" i="39"/>
  <c r="AH105" i="39"/>
  <c r="AH33" i="39"/>
  <c r="AH53" i="39"/>
  <c r="AH77" i="39"/>
  <c r="AH91" i="37"/>
  <c r="AH21" i="37"/>
  <c r="AH79" i="43"/>
  <c r="AH77" i="43"/>
  <c r="AH75" i="43"/>
  <c r="AH87" i="43"/>
  <c r="AH84" i="43"/>
  <c r="AH56" i="43"/>
  <c r="AH69" i="43"/>
  <c r="AH13" i="43"/>
  <c r="AJ111" i="43" s="1"/>
  <c r="AH61" i="43"/>
  <c r="AH27" i="43"/>
  <c r="AH50" i="39"/>
  <c r="AH35" i="39"/>
  <c r="AH29" i="39"/>
  <c r="AH15" i="39"/>
  <c r="AG12" i="39" a="1"/>
  <c r="AH79" i="39"/>
  <c r="AH99" i="39"/>
  <c r="AH38" i="39"/>
  <c r="AH100" i="39"/>
  <c r="AH41" i="39"/>
  <c r="AH57" i="39"/>
  <c r="AH27" i="39"/>
  <c r="AH109" i="39"/>
  <c r="AH67" i="39"/>
  <c r="AH70" i="39"/>
  <c r="AH72" i="39"/>
  <c r="AH52" i="39"/>
  <c r="AH92" i="39"/>
  <c r="AH106" i="39"/>
  <c r="AH28" i="39"/>
  <c r="AH89" i="39"/>
  <c r="AH103" i="39"/>
  <c r="AH14" i="39"/>
  <c r="AH36" i="39"/>
  <c r="AH87" i="39"/>
  <c r="AH43" i="39"/>
  <c r="AH68" i="39"/>
  <c r="AH71" i="39"/>
  <c r="AH21" i="39"/>
  <c r="AH108" i="39"/>
  <c r="AH13" i="39"/>
  <c r="AH93" i="39"/>
  <c r="AH80" i="39"/>
  <c r="AH12" i="39"/>
  <c r="AH61" i="39"/>
  <c r="AH69" i="39"/>
  <c r="AH97" i="39"/>
  <c r="AH75" i="39"/>
  <c r="AH17" i="39"/>
  <c r="AH16" i="39"/>
  <c r="AH102" i="39"/>
  <c r="AH76" i="39"/>
  <c r="AH84" i="39"/>
  <c r="AH34" i="39"/>
  <c r="AH86" i="39"/>
  <c r="AH58" i="39"/>
  <c r="AH22" i="39"/>
  <c r="AH31" i="39"/>
  <c r="AH95" i="39"/>
  <c r="AH48" i="39"/>
  <c r="AH24" i="39"/>
  <c r="AH55" i="39"/>
  <c r="AJ34" i="39" s="1"/>
  <c r="AH74" i="39"/>
  <c r="AH45" i="39"/>
  <c r="AH64" i="39"/>
  <c r="AH91" i="39"/>
  <c r="AH85" i="39"/>
  <c r="AH19" i="39"/>
  <c r="AH98" i="39"/>
  <c r="AH23" i="39"/>
  <c r="AH101" i="39"/>
  <c r="AH111" i="39"/>
  <c r="AH90" i="39"/>
  <c r="AH47" i="39"/>
  <c r="AH104" i="39"/>
  <c r="AH44" i="39"/>
  <c r="AH78" i="39"/>
  <c r="AH83" i="39"/>
  <c r="AH81" i="39"/>
  <c r="AH82" i="39"/>
  <c r="AH49" i="39"/>
  <c r="AH32" i="39"/>
  <c r="AH42" i="39"/>
  <c r="AH26" i="39"/>
  <c r="AH54" i="39"/>
  <c r="AH65" i="39"/>
  <c r="AH51" i="39"/>
  <c r="AH62" i="39"/>
  <c r="AH39" i="39"/>
  <c r="AH40" i="39"/>
  <c r="AH94" i="39"/>
  <c r="AH96" i="39"/>
  <c r="AH76" i="37"/>
  <c r="AH52" i="37"/>
  <c r="AH29" i="37"/>
  <c r="AH103" i="37"/>
  <c r="AH98" i="37"/>
  <c r="AH66" i="37"/>
  <c r="AH54" i="37"/>
  <c r="AH84" i="37"/>
  <c r="AH85" i="37"/>
  <c r="AH15" i="37"/>
  <c r="AH64" i="37"/>
  <c r="AH34" i="37"/>
  <c r="AH38" i="37"/>
  <c r="AH13" i="37"/>
  <c r="AH60" i="37"/>
  <c r="AH109" i="37"/>
  <c r="AH94" i="37"/>
  <c r="AH12" i="37"/>
  <c r="AH30" i="37"/>
  <c r="AH56" i="37"/>
  <c r="AH95" i="37"/>
  <c r="AH106" i="37"/>
  <c r="AH63" i="37"/>
  <c r="AH28" i="37"/>
  <c r="AH58" i="37"/>
  <c r="AH51" i="37"/>
  <c r="AH46" i="37"/>
  <c r="AH17" i="37"/>
  <c r="AH35" i="37"/>
  <c r="AH92" i="37"/>
  <c r="AG12" i="37" a="1"/>
  <c r="AH97" i="37"/>
  <c r="AH43" i="37"/>
  <c r="AH26" i="37"/>
  <c r="AH19" i="37"/>
  <c r="AH59" i="37"/>
  <c r="AH73" i="37"/>
  <c r="AH107" i="37"/>
  <c r="AH57" i="37"/>
  <c r="AH23" i="37"/>
  <c r="AH55" i="43"/>
  <c r="AH78" i="43"/>
  <c r="AH12" i="43"/>
  <c r="AH50" i="43"/>
  <c r="AH36" i="43"/>
  <c r="AH30" i="43"/>
  <c r="AJ42" i="43" s="1"/>
  <c r="AH103" i="43"/>
  <c r="AH107" i="43"/>
  <c r="AH82" i="43"/>
  <c r="AH35" i="43"/>
  <c r="AH21" i="43"/>
  <c r="AJ44" i="43" s="1"/>
  <c r="AH32" i="43"/>
  <c r="AG12" i="43" a="1"/>
  <c r="AH72" i="43"/>
  <c r="AH64" i="43"/>
  <c r="AH43" i="43"/>
  <c r="AH80" i="43"/>
  <c r="AH16" i="43"/>
  <c r="AH111" i="43"/>
  <c r="AH47" i="43"/>
  <c r="AH70" i="43"/>
  <c r="AJ107" i="43" s="1"/>
  <c r="AH67" i="43"/>
  <c r="AH31" i="43"/>
  <c r="AH33" i="43"/>
  <c r="AH74" i="37"/>
  <c r="AH45" i="37"/>
  <c r="AH25" i="37"/>
  <c r="AH78" i="37"/>
  <c r="AH39" i="37"/>
  <c r="AH65" i="37"/>
  <c r="AH55" i="37"/>
  <c r="AH37" i="37"/>
  <c r="AH20" i="37"/>
  <c r="AH18" i="37"/>
  <c r="AJ96" i="37" s="1"/>
  <c r="AH102" i="37"/>
  <c r="AH96" i="37"/>
  <c r="AH99" i="37"/>
  <c r="AH44" i="37"/>
  <c r="AH86" i="37"/>
  <c r="AH40" i="37"/>
  <c r="AH33" i="37"/>
  <c r="AH69" i="37"/>
  <c r="AH53" i="37"/>
  <c r="AH62" i="37"/>
  <c r="AH75" i="37"/>
  <c r="AH93" i="37"/>
  <c r="AH88" i="37"/>
  <c r="AH110" i="37"/>
  <c r="AF41" i="27"/>
  <c r="AF32" i="27"/>
  <c r="AF82" i="27"/>
  <c r="AF23" i="27"/>
  <c r="AF16" i="27"/>
  <c r="AF74" i="27"/>
  <c r="AF36" i="27"/>
  <c r="AF40" i="27"/>
  <c r="AF42" i="27"/>
  <c r="AF27" i="27"/>
  <c r="AF96" i="27"/>
  <c r="AF19" i="27"/>
  <c r="AF58" i="27"/>
  <c r="AF63" i="27"/>
  <c r="AF49" i="27"/>
  <c r="AF14" i="27"/>
  <c r="AF83" i="27"/>
  <c r="AF71" i="27"/>
  <c r="AF61" i="27"/>
  <c r="AF84" i="27"/>
  <c r="AF53" i="27"/>
  <c r="AF99" i="27"/>
  <c r="AF73" i="27"/>
  <c r="AF95" i="27"/>
  <c r="AF104" i="27"/>
  <c r="AF87" i="27"/>
  <c r="AF33" i="27"/>
  <c r="AF81" i="27"/>
  <c r="AF98" i="27"/>
  <c r="AF18" i="27"/>
  <c r="AF31" i="27"/>
  <c r="AF45" i="27"/>
  <c r="AF52" i="27"/>
  <c r="AF24" i="27"/>
  <c r="AF34" i="27"/>
  <c r="AF35" i="27"/>
  <c r="AF39" i="27"/>
  <c r="AF76" i="27"/>
  <c r="AF77" i="27"/>
  <c r="AF20" i="27"/>
  <c r="AF51" i="27"/>
  <c r="AF69" i="27"/>
  <c r="AF64" i="27"/>
  <c r="AF88" i="27"/>
  <c r="AF93" i="27"/>
  <c r="AF66" i="27"/>
  <c r="AF80" i="27"/>
  <c r="AF26" i="27"/>
  <c r="AF65" i="27"/>
  <c r="AF101" i="27"/>
  <c r="AF44" i="27"/>
  <c r="AF100" i="27"/>
  <c r="AF70" i="27"/>
  <c r="AF89" i="27"/>
  <c r="AF92" i="27"/>
  <c r="AF97" i="27"/>
  <c r="AF21" i="27"/>
  <c r="AF78" i="27"/>
  <c r="AF60" i="27"/>
  <c r="AF25" i="27"/>
  <c r="AF48" i="27"/>
  <c r="AF38" i="27"/>
  <c r="AF54" i="27"/>
  <c r="AF94" i="27"/>
  <c r="AF109" i="27"/>
  <c r="AF15" i="27"/>
  <c r="AF57" i="27"/>
  <c r="AF108" i="27"/>
  <c r="AF72" i="27"/>
  <c r="AF28" i="27"/>
  <c r="AF22" i="27"/>
  <c r="AF79" i="27"/>
  <c r="AF43" i="27"/>
  <c r="AF75" i="27"/>
  <c r="AF90" i="27"/>
  <c r="AF13" i="27"/>
  <c r="AF106" i="27"/>
  <c r="AF67" i="27"/>
  <c r="AF17" i="27"/>
  <c r="AF68" i="27"/>
  <c r="AF56" i="27"/>
  <c r="AF105" i="27"/>
  <c r="AF50" i="27"/>
  <c r="AF107" i="27"/>
  <c r="AF62" i="27"/>
  <c r="AF110" i="27"/>
  <c r="AF47" i="27"/>
  <c r="AF85" i="27"/>
  <c r="AF12" i="27"/>
  <c r="AF86" i="27"/>
  <c r="AF29" i="27"/>
  <c r="AF37" i="27"/>
  <c r="AF103" i="27"/>
  <c r="AF111" i="27"/>
  <c r="AF46" i="27"/>
  <c r="AF102" i="27"/>
  <c r="AF30" i="27"/>
  <c r="AF55" i="27"/>
  <c r="AF59" i="27"/>
  <c r="AF91" i="27"/>
  <c r="AH17" i="27"/>
  <c r="AH99" i="27"/>
  <c r="AH32" i="37"/>
  <c r="AH61" i="37"/>
  <c r="AH68" i="37"/>
  <c r="AH22" i="37"/>
  <c r="AH67" i="37"/>
  <c r="AH82" i="37"/>
  <c r="AH42" i="37"/>
  <c r="AH89" i="37"/>
  <c r="AH100" i="37"/>
  <c r="AH108" i="37"/>
  <c r="AH83" i="37"/>
  <c r="AH70" i="37"/>
  <c r="AH111" i="37"/>
  <c r="AH81" i="37"/>
  <c r="AH101" i="37"/>
  <c r="AH104" i="37"/>
  <c r="AH80" i="37"/>
  <c r="AH48" i="37"/>
  <c r="AH41" i="37"/>
  <c r="AJ18" i="37" s="1"/>
  <c r="AH77" i="37"/>
  <c r="AH79" i="37"/>
  <c r="AH16" i="37"/>
  <c r="AH14" i="37"/>
  <c r="AJ86" i="37" s="1"/>
  <c r="AH49" i="37"/>
  <c r="AJ108" i="37" s="1"/>
  <c r="AH36" i="37"/>
  <c r="AH105" i="37"/>
  <c r="AH31" i="37"/>
  <c r="AH72" i="37"/>
  <c r="AH90" i="37"/>
  <c r="AH71" i="37"/>
  <c r="AH87" i="37"/>
  <c r="AH42" i="41" l="1"/>
  <c r="AH61" i="41"/>
  <c r="AH109" i="27"/>
  <c r="AH102" i="27"/>
  <c r="AH29" i="27"/>
  <c r="AH98" i="27"/>
  <c r="AH104" i="27"/>
  <c r="AH79" i="27"/>
  <c r="AJ91" i="37"/>
  <c r="AJ21" i="43"/>
  <c r="AJ40" i="37"/>
  <c r="AJ102" i="39"/>
  <c r="AJ101" i="39"/>
  <c r="AJ13" i="39"/>
  <c r="AJ84" i="39"/>
  <c r="AJ74" i="39"/>
  <c r="AJ62" i="39"/>
  <c r="AJ24" i="39"/>
  <c r="AJ39" i="39"/>
  <c r="AJ106" i="39"/>
  <c r="AJ99" i="39"/>
  <c r="AJ30" i="39"/>
  <c r="AJ15" i="39"/>
  <c r="AJ17" i="39"/>
  <c r="AJ76" i="39"/>
  <c r="AJ35" i="39"/>
  <c r="AJ33" i="39"/>
  <c r="AJ95" i="39"/>
  <c r="AJ65" i="39"/>
  <c r="AJ61" i="39"/>
  <c r="AJ64" i="39"/>
  <c r="AJ93" i="39"/>
  <c r="AJ43" i="39"/>
  <c r="AJ73" i="39"/>
  <c r="AJ70" i="39"/>
  <c r="AJ97" i="39"/>
  <c r="AJ27" i="39"/>
  <c r="AJ68" i="39"/>
  <c r="AJ43" i="43"/>
  <c r="AJ31" i="43"/>
  <c r="AJ28" i="37"/>
  <c r="AJ68" i="37"/>
  <c r="AJ30" i="37"/>
  <c r="AJ32" i="37"/>
  <c r="AH32" i="27"/>
  <c r="AH33" i="27"/>
  <c r="AH24" i="27"/>
  <c r="AH48" i="27"/>
  <c r="AH73" i="27"/>
  <c r="AH34" i="27"/>
  <c r="AH62" i="27"/>
  <c r="AH23" i="27"/>
  <c r="AH78" i="27"/>
  <c r="AH57" i="27"/>
  <c r="AH60" i="27"/>
  <c r="AH38" i="27"/>
  <c r="AH77" i="27"/>
  <c r="AH69" i="27"/>
  <c r="AH22" i="27"/>
  <c r="AH37" i="27"/>
  <c r="AH107" i="27"/>
  <c r="AH21" i="27"/>
  <c r="AJ94" i="37"/>
  <c r="AJ54" i="37"/>
  <c r="AJ107" i="37"/>
  <c r="AJ59" i="37"/>
  <c r="AJ13" i="43"/>
  <c r="AJ22" i="43"/>
  <c r="AJ55" i="43"/>
  <c r="AJ64" i="37"/>
  <c r="AJ45" i="37"/>
  <c r="AJ20" i="37"/>
  <c r="AJ111" i="37"/>
  <c r="AJ45" i="39"/>
  <c r="AJ82" i="39"/>
  <c r="AJ91" i="39"/>
  <c r="AJ20" i="39"/>
  <c r="AJ40" i="39"/>
  <c r="AJ100" i="39"/>
  <c r="AJ88" i="39"/>
  <c r="AJ55" i="39"/>
  <c r="AJ49" i="39"/>
  <c r="AG12" i="39"/>
  <c r="AG73" i="39"/>
  <c r="AG44" i="39"/>
  <c r="AG33" i="39"/>
  <c r="AG42" i="39"/>
  <c r="AG87" i="39"/>
  <c r="AG37" i="39"/>
  <c r="AG92" i="39"/>
  <c r="AG82" i="39"/>
  <c r="AG57" i="39"/>
  <c r="AG109" i="39"/>
  <c r="AG65" i="39"/>
  <c r="AG83" i="39"/>
  <c r="AG61" i="39"/>
  <c r="AG15" i="39"/>
  <c r="AG66" i="39"/>
  <c r="AG102" i="39"/>
  <c r="AG55" i="39"/>
  <c r="AG96" i="39"/>
  <c r="AG63" i="39"/>
  <c r="AG108" i="39"/>
  <c r="AG27" i="39"/>
  <c r="AG41" i="39"/>
  <c r="AG103" i="39"/>
  <c r="AG69" i="39"/>
  <c r="AG51" i="39"/>
  <c r="AG21" i="39"/>
  <c r="AG111" i="39"/>
  <c r="AG26" i="39"/>
  <c r="AG14" i="39"/>
  <c r="AG38" i="39"/>
  <c r="AG23" i="39"/>
  <c r="AG64" i="39"/>
  <c r="AG86" i="39"/>
  <c r="AG79" i="39"/>
  <c r="AG53" i="39"/>
  <c r="AG100" i="39"/>
  <c r="AG98" i="39"/>
  <c r="AG19" i="39"/>
  <c r="AG106" i="39"/>
  <c r="AG110" i="39"/>
  <c r="AG104" i="39"/>
  <c r="AG77" i="39"/>
  <c r="AG90" i="39"/>
  <c r="AG32" i="39"/>
  <c r="AG76" i="39"/>
  <c r="AG97" i="39"/>
  <c r="AG78" i="39"/>
  <c r="AG70" i="39"/>
  <c r="AG39" i="39"/>
  <c r="AG80" i="39"/>
  <c r="AG49" i="39"/>
  <c r="AG81" i="39"/>
  <c r="AG62" i="39"/>
  <c r="AG60" i="39"/>
  <c r="AG50" i="39"/>
  <c r="AG48" i="39"/>
  <c r="AG22" i="39"/>
  <c r="AG105" i="39"/>
  <c r="AG101" i="39"/>
  <c r="AG31" i="39"/>
  <c r="AG43" i="39"/>
  <c r="AG94" i="39"/>
  <c r="AG17" i="39"/>
  <c r="AG85" i="39"/>
  <c r="AG13" i="39"/>
  <c r="AG99" i="39"/>
  <c r="AG74" i="39"/>
  <c r="AG36" i="39"/>
  <c r="AG58" i="39"/>
  <c r="AG88" i="39"/>
  <c r="AG84" i="39"/>
  <c r="AG67" i="39"/>
  <c r="AG46" i="39"/>
  <c r="AG45" i="39"/>
  <c r="AG16" i="39"/>
  <c r="AG93" i="39"/>
  <c r="AG52" i="39"/>
  <c r="AG91" i="39"/>
  <c r="AG28" i="39"/>
  <c r="AG20" i="39"/>
  <c r="AG56" i="39"/>
  <c r="AG40" i="39"/>
  <c r="AG47" i="39"/>
  <c r="AG30" i="39"/>
  <c r="AG75" i="39"/>
  <c r="AG54" i="39"/>
  <c r="AG89" i="39"/>
  <c r="AG35" i="39"/>
  <c r="AG59" i="39"/>
  <c r="AG68" i="39"/>
  <c r="AG29" i="39"/>
  <c r="AG107" i="39"/>
  <c r="AG34" i="39"/>
  <c r="AG24" i="39"/>
  <c r="AG71" i="39"/>
  <c r="AG18" i="39"/>
  <c r="AG25" i="39"/>
  <c r="AG95" i="39"/>
  <c r="AG72" i="39"/>
  <c r="AJ60" i="39"/>
  <c r="AJ51" i="37"/>
  <c r="AH99" i="41"/>
  <c r="AH98" i="41"/>
  <c r="AH60" i="41"/>
  <c r="AH51" i="41"/>
  <c r="AH13" i="41"/>
  <c r="AH85" i="41"/>
  <c r="AJ82" i="43"/>
  <c r="AJ88" i="43"/>
  <c r="AJ74" i="37"/>
  <c r="AJ80" i="43"/>
  <c r="AJ36" i="43"/>
  <c r="AJ75" i="37"/>
  <c r="AH83" i="27"/>
  <c r="AH15" i="27"/>
  <c r="AH111" i="27"/>
  <c r="AJ34" i="37"/>
  <c r="AJ47" i="43"/>
  <c r="AJ14" i="43"/>
  <c r="AJ62" i="37"/>
  <c r="AJ24" i="37"/>
  <c r="AJ54" i="39"/>
  <c r="AJ67" i="39"/>
  <c r="AJ46" i="39"/>
  <c r="AH74" i="41"/>
  <c r="AH50" i="41"/>
  <c r="AH90" i="41"/>
  <c r="AJ110" i="43"/>
  <c r="AJ102" i="37"/>
  <c r="AJ31" i="37"/>
  <c r="AJ82" i="37"/>
  <c r="AJ17" i="37"/>
  <c r="AJ100" i="37"/>
  <c r="AJ47" i="37"/>
  <c r="AJ72" i="37"/>
  <c r="AJ95" i="37"/>
  <c r="AJ93" i="37"/>
  <c r="AJ52" i="37"/>
  <c r="AJ92" i="37"/>
  <c r="AJ73" i="37"/>
  <c r="AJ37" i="37"/>
  <c r="AJ41" i="37"/>
  <c r="AJ101" i="37"/>
  <c r="AJ67" i="37"/>
  <c r="AJ19" i="37"/>
  <c r="AJ14" i="37"/>
  <c r="AJ69" i="37"/>
  <c r="AJ103" i="37"/>
  <c r="AJ83" i="37"/>
  <c r="AJ60" i="37"/>
  <c r="AJ22" i="37"/>
  <c r="AJ65" i="37"/>
  <c r="AJ105" i="37"/>
  <c r="AJ21" i="37"/>
  <c r="AJ78" i="37"/>
  <c r="AJ58" i="37"/>
  <c r="AJ16" i="37"/>
  <c r="AJ77" i="37"/>
  <c r="AJ104" i="37"/>
  <c r="AJ81" i="37"/>
  <c r="AJ85" i="37"/>
  <c r="AH101" i="27"/>
  <c r="AH85" i="27"/>
  <c r="AH92" i="27"/>
  <c r="AH28" i="27"/>
  <c r="AH94" i="27"/>
  <c r="AH54" i="27"/>
  <c r="AH97" i="27"/>
  <c r="AH93" i="27"/>
  <c r="AH42" i="27"/>
  <c r="AH90" i="27"/>
  <c r="AH89" i="27"/>
  <c r="AJ35" i="37"/>
  <c r="AJ53" i="37"/>
  <c r="AJ63" i="37"/>
  <c r="AJ13" i="37"/>
  <c r="AJ61" i="37"/>
  <c r="AJ56" i="37"/>
  <c r="AJ105" i="43"/>
  <c r="AJ59" i="43"/>
  <c r="AJ88" i="37"/>
  <c r="AJ33" i="37"/>
  <c r="AJ15" i="37"/>
  <c r="AJ26" i="39"/>
  <c r="AJ69" i="39"/>
  <c r="AJ110" i="39"/>
  <c r="AH80" i="41"/>
  <c r="AH67" i="41"/>
  <c r="AH20" i="41"/>
  <c r="AH45" i="41"/>
  <c r="AH82" i="41"/>
  <c r="AH91" i="41"/>
  <c r="AH70" i="41"/>
  <c r="AH46" i="41"/>
  <c r="AH110" i="41"/>
  <c r="AH81" i="41"/>
  <c r="AH92" i="41"/>
  <c r="AH73" i="41"/>
  <c r="AH40" i="41"/>
  <c r="AH55" i="41"/>
  <c r="AH97" i="41"/>
  <c r="AH108" i="41"/>
  <c r="AJ27" i="43"/>
  <c r="AJ67" i="43"/>
  <c r="AJ109" i="37"/>
  <c r="AJ27" i="37"/>
  <c r="AH52" i="27"/>
  <c r="AH72" i="27"/>
  <c r="AH13" i="27"/>
  <c r="AH71" i="27"/>
  <c r="AH64" i="27"/>
  <c r="AH87" i="27"/>
  <c r="AH56" i="27"/>
  <c r="AJ49" i="37"/>
  <c r="AJ66" i="37"/>
  <c r="AJ51" i="39"/>
  <c r="AJ80" i="39"/>
  <c r="AH37" i="41"/>
  <c r="AH48" i="41"/>
  <c r="AH66" i="41"/>
  <c r="AJ75" i="43"/>
  <c r="AJ58" i="43"/>
  <c r="AJ97" i="37"/>
  <c r="AJ57" i="37"/>
  <c r="AJ99" i="37"/>
  <c r="AJ46" i="37"/>
  <c r="AH27" i="27"/>
  <c r="AG12" i="27" a="1"/>
  <c r="AH61" i="27"/>
  <c r="AH44" i="27"/>
  <c r="AH96" i="27"/>
  <c r="AH31" i="27"/>
  <c r="AH20" i="27"/>
  <c r="AH63" i="27"/>
  <c r="AH41" i="27"/>
  <c r="AH18" i="27"/>
  <c r="AH106" i="27"/>
  <c r="AH19" i="27"/>
  <c r="AH70" i="27"/>
  <c r="AH68" i="27"/>
  <c r="AH103" i="27"/>
  <c r="AH16" i="27"/>
  <c r="AH53" i="27"/>
  <c r="AH95" i="27"/>
  <c r="AH65" i="27"/>
  <c r="AH80" i="27"/>
  <c r="AH26" i="27"/>
  <c r="AH30" i="27"/>
  <c r="AH105" i="27"/>
  <c r="AH25" i="27"/>
  <c r="AH86" i="27"/>
  <c r="AH66" i="27"/>
  <c r="AH35" i="27"/>
  <c r="AH46" i="27"/>
  <c r="AH76" i="27"/>
  <c r="AH58" i="27"/>
  <c r="AH45" i="27"/>
  <c r="AH39" i="27"/>
  <c r="AH75" i="27"/>
  <c r="AH55" i="27"/>
  <c r="AH51" i="27"/>
  <c r="AJ43" i="37"/>
  <c r="AJ26" i="37"/>
  <c r="AJ79" i="37"/>
  <c r="AJ87" i="37"/>
  <c r="AJ71" i="37"/>
  <c r="AJ89" i="37"/>
  <c r="AH40" i="27"/>
  <c r="AH74" i="27"/>
  <c r="AH67" i="27"/>
  <c r="AH84" i="27"/>
  <c r="AH110" i="27"/>
  <c r="AH43" i="27"/>
  <c r="AH82" i="27"/>
  <c r="AH14" i="27"/>
  <c r="AJ109" i="27" s="1"/>
  <c r="AH91" i="27"/>
  <c r="AH50" i="27"/>
  <c r="AH36" i="27"/>
  <c r="AH108" i="27"/>
  <c r="AH59" i="27"/>
  <c r="AH47" i="27"/>
  <c r="AH88" i="27"/>
  <c r="AH100" i="27"/>
  <c r="AH12" i="27"/>
  <c r="AJ93" i="27" s="1"/>
  <c r="AH49" i="27"/>
  <c r="AH81" i="27"/>
  <c r="AJ71" i="27" s="1"/>
  <c r="AJ50" i="37"/>
  <c r="AJ106" i="37"/>
  <c r="AJ12" i="37"/>
  <c r="AJ48" i="37"/>
  <c r="AJ42" i="37"/>
  <c r="AJ98" i="43"/>
  <c r="AG12" i="43"/>
  <c r="AG25" i="43"/>
  <c r="AG14" i="43"/>
  <c r="AG22" i="43"/>
  <c r="AG30" i="43"/>
  <c r="AG38" i="43"/>
  <c r="AG43" i="43"/>
  <c r="AG49" i="43"/>
  <c r="AG65" i="43"/>
  <c r="AG83" i="43"/>
  <c r="AG87" i="43"/>
  <c r="AG91" i="43"/>
  <c r="AG95" i="43"/>
  <c r="AG99" i="43"/>
  <c r="AG103" i="43"/>
  <c r="AG107" i="43"/>
  <c r="AG111" i="43"/>
  <c r="AG52" i="43"/>
  <c r="AG67" i="43"/>
  <c r="AG75" i="43"/>
  <c r="AG20" i="43"/>
  <c r="AG76" i="43"/>
  <c r="AG74" i="43"/>
  <c r="AG32" i="43"/>
  <c r="AG62" i="43"/>
  <c r="AG21" i="43"/>
  <c r="AG37" i="43"/>
  <c r="AG19" i="43"/>
  <c r="AG27" i="43"/>
  <c r="AG35" i="43"/>
  <c r="AG39" i="43"/>
  <c r="AG44" i="43"/>
  <c r="AG61" i="43"/>
  <c r="AG82" i="43"/>
  <c r="AG86" i="43"/>
  <c r="AG90" i="43"/>
  <c r="AG94" i="43"/>
  <c r="AG98" i="43"/>
  <c r="AG102" i="43"/>
  <c r="AG106" i="43"/>
  <c r="AG110" i="43"/>
  <c r="AG48" i="43"/>
  <c r="AG64" i="43"/>
  <c r="AG73" i="43"/>
  <c r="AG16" i="43"/>
  <c r="AG68" i="43"/>
  <c r="AG66" i="43"/>
  <c r="AG58" i="43"/>
  <c r="AG55" i="43"/>
  <c r="AG78" i="43"/>
  <c r="AG13" i="43"/>
  <c r="AG15" i="43"/>
  <c r="AG31" i="43"/>
  <c r="AG47" i="43"/>
  <c r="AG80" i="43"/>
  <c r="AG88" i="43"/>
  <c r="AG96" i="43"/>
  <c r="AG104" i="43"/>
  <c r="AG24" i="43"/>
  <c r="AG69" i="43"/>
  <c r="AG54" i="43"/>
  <c r="AG36" i="43"/>
  <c r="AG70" i="43"/>
  <c r="AG17" i="43"/>
  <c r="AG18" i="43"/>
  <c r="AG34" i="43"/>
  <c r="AG28" i="43"/>
  <c r="AG81" i="43"/>
  <c r="AG89" i="43"/>
  <c r="AG97" i="43"/>
  <c r="AG105" i="43"/>
  <c r="AG41" i="43"/>
  <c r="AG71" i="43"/>
  <c r="AG63" i="43"/>
  <c r="AG45" i="43"/>
  <c r="AG72" i="43"/>
  <c r="AG33" i="43"/>
  <c r="AG46" i="43"/>
  <c r="AG85" i="43"/>
  <c r="AG101" i="43"/>
  <c r="AG60" i="43"/>
  <c r="AG59" i="43"/>
  <c r="AG23" i="43"/>
  <c r="AG53" i="43"/>
  <c r="AG92" i="43"/>
  <c r="AG108" i="43"/>
  <c r="AG77" i="43"/>
  <c r="AG40" i="43"/>
  <c r="AG42" i="43"/>
  <c r="AG100" i="43"/>
  <c r="AG50" i="43"/>
  <c r="AG57" i="43"/>
  <c r="AG109" i="43"/>
  <c r="AG51" i="43"/>
  <c r="AG26" i="43"/>
  <c r="AG79" i="43"/>
  <c r="AG29" i="43"/>
  <c r="AG56" i="43"/>
  <c r="AG93" i="43"/>
  <c r="AG84" i="43"/>
  <c r="AJ16" i="43"/>
  <c r="AJ84" i="43"/>
  <c r="AI12" i="43" a="1"/>
  <c r="AJ98" i="37"/>
  <c r="AJ39" i="37"/>
  <c r="AJ90" i="37"/>
  <c r="AJ36" i="37"/>
  <c r="AJ76" i="37"/>
  <c r="AJ52" i="39"/>
  <c r="AJ36" i="39"/>
  <c r="AJ69" i="43"/>
  <c r="AJ100" i="43"/>
  <c r="AH22" i="41"/>
  <c r="AH75" i="41"/>
  <c r="AH28" i="41"/>
  <c r="AH63" i="41"/>
  <c r="AH57" i="41"/>
  <c r="AH64" i="41"/>
  <c r="AJ25" i="43"/>
  <c r="AJ87" i="39"/>
  <c r="AJ16" i="39"/>
  <c r="AJ87" i="43"/>
  <c r="AJ99" i="43"/>
  <c r="AJ97" i="43"/>
  <c r="AJ91" i="43"/>
  <c r="AJ86" i="43"/>
  <c r="AJ77" i="43"/>
  <c r="AJ19" i="43"/>
  <c r="AJ48" i="43"/>
  <c r="AJ50" i="43"/>
  <c r="AG21" i="37"/>
  <c r="AG37" i="37"/>
  <c r="AG53" i="37"/>
  <c r="AG69" i="37"/>
  <c r="AG85" i="37"/>
  <c r="AG101" i="37"/>
  <c r="AG18" i="37"/>
  <c r="AG34" i="37"/>
  <c r="AG50" i="37"/>
  <c r="AG66" i="37"/>
  <c r="AG82" i="37"/>
  <c r="AG98" i="37"/>
  <c r="AG15" i="37"/>
  <c r="AG47" i="37"/>
  <c r="AG79" i="37"/>
  <c r="AG111" i="37"/>
  <c r="AG40" i="37"/>
  <c r="AG72" i="37"/>
  <c r="AG104" i="37"/>
  <c r="AG67" i="37"/>
  <c r="AG36" i="37"/>
  <c r="AG100" i="37"/>
  <c r="AG92" i="37"/>
  <c r="AG44" i="37"/>
  <c r="AG59" i="37"/>
  <c r="AG17" i="37"/>
  <c r="AG33" i="37"/>
  <c r="AG49" i="37"/>
  <c r="AG65" i="37"/>
  <c r="AG81" i="37"/>
  <c r="AG97" i="37"/>
  <c r="AG14" i="37"/>
  <c r="AG30" i="37"/>
  <c r="AG46" i="37"/>
  <c r="AG62" i="37"/>
  <c r="AG78" i="37"/>
  <c r="AG94" i="37"/>
  <c r="AG110" i="37"/>
  <c r="AG39" i="37"/>
  <c r="AG71" i="37"/>
  <c r="AG103" i="37"/>
  <c r="AG32" i="37"/>
  <c r="AG64" i="37"/>
  <c r="AG96" i="37"/>
  <c r="AG51" i="37"/>
  <c r="AG20" i="37"/>
  <c r="AG84" i="37"/>
  <c r="AG60" i="37"/>
  <c r="AG107" i="37"/>
  <c r="AG27" i="37"/>
  <c r="AG41" i="37"/>
  <c r="AG73" i="37"/>
  <c r="AG105" i="37"/>
  <c r="AG38" i="37"/>
  <c r="AG70" i="37"/>
  <c r="AG102" i="37"/>
  <c r="AG55" i="37"/>
  <c r="AG16" i="37"/>
  <c r="AG80" i="37"/>
  <c r="AG83" i="37"/>
  <c r="AG12" i="37"/>
  <c r="AG76" i="37"/>
  <c r="AG13" i="37"/>
  <c r="AG45" i="37"/>
  <c r="AG77" i="37"/>
  <c r="AG109" i="37"/>
  <c r="AG42" i="37"/>
  <c r="AG74" i="37"/>
  <c r="AG106" i="37"/>
  <c r="AG63" i="37"/>
  <c r="AG24" i="37"/>
  <c r="AG88" i="37"/>
  <c r="AG99" i="37"/>
  <c r="AG28" i="37"/>
  <c r="AG108" i="37"/>
  <c r="AG61" i="37"/>
  <c r="AG26" i="37"/>
  <c r="AG90" i="37"/>
  <c r="AG95" i="37"/>
  <c r="AG35" i="37"/>
  <c r="AG75" i="37"/>
  <c r="AG25" i="37"/>
  <c r="AG89" i="37"/>
  <c r="AG54" i="37"/>
  <c r="AG23" i="37"/>
  <c r="AG48" i="37"/>
  <c r="AG52" i="37"/>
  <c r="AG91" i="37"/>
  <c r="AG57" i="37"/>
  <c r="AG86" i="37"/>
  <c r="AG19" i="37"/>
  <c r="AG93" i="37"/>
  <c r="AG31" i="37"/>
  <c r="AG68" i="37"/>
  <c r="AG29" i="37"/>
  <c r="AG56" i="37"/>
  <c r="AG87" i="37"/>
  <c r="AG58" i="37"/>
  <c r="AG43" i="37"/>
  <c r="AG22" i="37"/>
  <c r="AI12" i="37" a="1"/>
  <c r="AJ38" i="37"/>
  <c r="AJ80" i="37"/>
  <c r="AJ110" i="37"/>
  <c r="AJ84" i="37"/>
  <c r="AJ94" i="39"/>
  <c r="AJ72" i="39"/>
  <c r="AJ103" i="39"/>
  <c r="AJ107" i="39"/>
  <c r="AJ58" i="39"/>
  <c r="AJ19" i="39"/>
  <c r="AJ89" i="39"/>
  <c r="AJ81" i="39"/>
  <c r="AJ92" i="39"/>
  <c r="AJ42" i="39"/>
  <c r="AJ75" i="39"/>
  <c r="AJ18" i="39"/>
  <c r="AJ37" i="39"/>
  <c r="AJ56" i="39"/>
  <c r="AJ25" i="39"/>
  <c r="AJ41" i="39"/>
  <c r="AJ21" i="39"/>
  <c r="AJ109" i="39"/>
  <c r="AJ12" i="39"/>
  <c r="AJ81" i="43"/>
  <c r="AJ83" i="39"/>
  <c r="AJ66" i="39"/>
  <c r="AH49" i="41"/>
  <c r="AH35" i="41"/>
  <c r="AH77" i="41"/>
  <c r="AH17" i="41"/>
  <c r="AH65" i="41"/>
  <c r="AH84" i="41"/>
  <c r="AH104" i="41"/>
  <c r="AH18" i="41"/>
  <c r="AH24" i="41"/>
  <c r="AH58" i="41"/>
  <c r="AH76" i="41"/>
  <c r="AH62" i="41"/>
  <c r="AH30" i="41"/>
  <c r="AH109" i="41"/>
  <c r="AH105" i="41"/>
  <c r="AG12" i="41" a="1"/>
  <c r="AH21" i="41"/>
  <c r="AH100" i="41"/>
  <c r="AH25" i="41"/>
  <c r="AH39" i="41"/>
  <c r="AH19" i="41"/>
  <c r="AH27" i="41"/>
  <c r="AH34" i="41"/>
  <c r="AH14" i="41"/>
  <c r="AH101" i="41"/>
  <c r="AH96" i="41"/>
  <c r="AJ101" i="43"/>
  <c r="AJ23" i="37"/>
  <c r="AJ34" i="43"/>
  <c r="AJ29" i="37"/>
  <c r="AJ70" i="37"/>
  <c r="AJ71" i="43"/>
  <c r="AJ74" i="43"/>
  <c r="AJ103" i="43"/>
  <c r="AJ68" i="43"/>
  <c r="AJ83" i="43"/>
  <c r="AJ40" i="43"/>
  <c r="AJ85" i="43"/>
  <c r="AJ94" i="43"/>
  <c r="AJ104" i="43"/>
  <c r="AJ66" i="43"/>
  <c r="AJ30" i="43"/>
  <c r="AJ39" i="43"/>
  <c r="AJ79" i="43"/>
  <c r="AJ109" i="43"/>
  <c r="AJ32" i="43"/>
  <c r="AJ89" i="43"/>
  <c r="AJ60" i="43"/>
  <c r="AJ26" i="43"/>
  <c r="AJ108" i="43"/>
  <c r="AI12" i="39" a="1"/>
  <c r="AJ59" i="39"/>
  <c r="AJ86" i="39"/>
  <c r="AJ31" i="39"/>
  <c r="AJ104" i="39"/>
  <c r="AJ96" i="39"/>
  <c r="AJ53" i="39"/>
  <c r="AJ57" i="39"/>
  <c r="AJ23" i="43"/>
  <c r="AJ14" i="39"/>
  <c r="AJ111" i="39"/>
  <c r="AH23" i="41"/>
  <c r="AH68" i="41"/>
  <c r="AH26" i="41"/>
  <c r="AH29" i="41"/>
  <c r="AH54" i="41"/>
  <c r="AH15" i="41"/>
  <c r="AH53" i="41"/>
  <c r="AH52" i="41"/>
  <c r="AH31" i="41"/>
  <c r="AH44" i="41"/>
  <c r="AH47" i="41"/>
  <c r="AH83" i="41"/>
  <c r="AH103" i="41"/>
  <c r="AH12" i="41"/>
  <c r="AH86" i="41"/>
  <c r="AH16" i="41"/>
  <c r="AH71" i="41"/>
  <c r="AH56" i="41"/>
  <c r="AH106" i="41"/>
  <c r="AH79" i="41"/>
  <c r="AJ57" i="43"/>
  <c r="AJ105" i="39"/>
  <c r="AJ78" i="39"/>
  <c r="AJ12" i="43"/>
  <c r="AJ44" i="37"/>
  <c r="AJ25" i="37"/>
  <c r="AJ63" i="39"/>
  <c r="AJ52" i="43"/>
  <c r="AJ20" i="43"/>
  <c r="AJ102" i="43"/>
  <c r="AJ63" i="43"/>
  <c r="AJ17" i="43"/>
  <c r="AJ45" i="43"/>
  <c r="AJ95" i="43"/>
  <c r="AJ49" i="43"/>
  <c r="AJ96" i="43"/>
  <c r="AJ72" i="43"/>
  <c r="AJ38" i="43"/>
  <c r="AJ92" i="43"/>
  <c r="AJ24" i="43"/>
  <c r="AJ41" i="43"/>
  <c r="AJ70" i="43"/>
  <c r="AJ54" i="43"/>
  <c r="AJ51" i="43"/>
  <c r="AJ73" i="43"/>
  <c r="AJ23" i="39"/>
  <c r="AJ38" i="39"/>
  <c r="AJ22" i="39"/>
  <c r="AJ85" i="39"/>
  <c r="AJ29" i="39"/>
  <c r="AJ108" i="39"/>
  <c r="AJ28" i="39"/>
  <c r="AJ44" i="39"/>
  <c r="AJ48" i="39"/>
  <c r="AJ50" i="39"/>
  <c r="AJ47" i="39"/>
  <c r="AJ15" i="43"/>
  <c r="AJ65" i="43"/>
  <c r="AJ56" i="43"/>
  <c r="AJ90" i="39"/>
  <c r="AH72" i="41"/>
  <c r="AH95" i="41"/>
  <c r="AH38" i="41"/>
  <c r="AH88" i="41"/>
  <c r="AH111" i="41"/>
  <c r="AH78" i="41"/>
  <c r="AH94" i="41"/>
  <c r="AH69" i="41"/>
  <c r="AH89" i="41"/>
  <c r="AH107" i="41"/>
  <c r="AH32" i="41"/>
  <c r="AH93" i="41"/>
  <c r="AH41" i="41"/>
  <c r="AH102" i="41"/>
  <c r="AH87" i="41"/>
  <c r="AH43" i="41"/>
  <c r="AH33" i="41"/>
  <c r="AH36" i="41"/>
  <c r="AH59" i="41"/>
  <c r="AJ77" i="39"/>
  <c r="AJ98" i="39"/>
  <c r="AJ90" i="43"/>
  <c r="AJ55" i="37"/>
  <c r="AJ32" i="39"/>
  <c r="AJ79" i="39"/>
  <c r="AJ18" i="43"/>
  <c r="AJ35" i="43"/>
  <c r="AJ29" i="43"/>
  <c r="AJ53" i="43"/>
  <c r="AJ76" i="43"/>
  <c r="AJ93" i="43"/>
  <c r="AJ33" i="43"/>
  <c r="AJ28" i="43"/>
  <c r="AJ37" i="43"/>
  <c r="AJ62" i="43"/>
  <c r="AJ46" i="43"/>
  <c r="AJ106" i="43"/>
  <c r="AJ64" i="43"/>
  <c r="AJ78" i="43"/>
  <c r="AJ71" i="39"/>
  <c r="AJ20" i="41" l="1"/>
  <c r="AJ48" i="41"/>
  <c r="AJ92" i="41"/>
  <c r="AJ19" i="41"/>
  <c r="AJ65" i="41"/>
  <c r="AJ101" i="41"/>
  <c r="AJ37" i="41"/>
  <c r="AJ74" i="41"/>
  <c r="AI15" i="37"/>
  <c r="AI31" i="37"/>
  <c r="AI47" i="37"/>
  <c r="AI63" i="37"/>
  <c r="AI79" i="37"/>
  <c r="AI95" i="37"/>
  <c r="AI111" i="37"/>
  <c r="AI20" i="37"/>
  <c r="AI36" i="37"/>
  <c r="AI52" i="37"/>
  <c r="AI68" i="37"/>
  <c r="AI84" i="37"/>
  <c r="AI100" i="37"/>
  <c r="AI21" i="37"/>
  <c r="AI53" i="37"/>
  <c r="AI85" i="37"/>
  <c r="AI14" i="37"/>
  <c r="AI46" i="37"/>
  <c r="AI78" i="37"/>
  <c r="AI110" i="37"/>
  <c r="AI73" i="37"/>
  <c r="AI42" i="37"/>
  <c r="AI106" i="37"/>
  <c r="AI33" i="37"/>
  <c r="AI66" i="37"/>
  <c r="AI81" i="37"/>
  <c r="AI27" i="37"/>
  <c r="AI43" i="37"/>
  <c r="AI59" i="37"/>
  <c r="AI75" i="37"/>
  <c r="AI91" i="37"/>
  <c r="AI107" i="37"/>
  <c r="AI16" i="37"/>
  <c r="AI32" i="37"/>
  <c r="AI48" i="37"/>
  <c r="AI64" i="37"/>
  <c r="AI80" i="37"/>
  <c r="AI96" i="37"/>
  <c r="AI13" i="37"/>
  <c r="AI45" i="37"/>
  <c r="AI77" i="37"/>
  <c r="AI109" i="37"/>
  <c r="AI38" i="37"/>
  <c r="AI70" i="37"/>
  <c r="AI102" i="37"/>
  <c r="AI57" i="37"/>
  <c r="AI26" i="37"/>
  <c r="AI90" i="37"/>
  <c r="AI82" i="37"/>
  <c r="AI34" i="37"/>
  <c r="AI49" i="37"/>
  <c r="AI35" i="37"/>
  <c r="AI67" i="37"/>
  <c r="AI99" i="37"/>
  <c r="AI24" i="37"/>
  <c r="AI56" i="37"/>
  <c r="AI88" i="37"/>
  <c r="AI29" i="37"/>
  <c r="AI93" i="37"/>
  <c r="AI54" i="37"/>
  <c r="AI25" i="37"/>
  <c r="AI58" i="37"/>
  <c r="AI65" i="37"/>
  <c r="AI39" i="37"/>
  <c r="AI71" i="37"/>
  <c r="AI103" i="37"/>
  <c r="AI28" i="37"/>
  <c r="AI60" i="37"/>
  <c r="AI92" i="37"/>
  <c r="AI37" i="37"/>
  <c r="AI101" i="37"/>
  <c r="AI62" i="37"/>
  <c r="AI41" i="37"/>
  <c r="AI74" i="37"/>
  <c r="AI97" i="37"/>
  <c r="AI23" i="37"/>
  <c r="AI87" i="37"/>
  <c r="AI44" i="37"/>
  <c r="AI108" i="37"/>
  <c r="AI30" i="37"/>
  <c r="AI105" i="37"/>
  <c r="AI17" i="37"/>
  <c r="AI51" i="37"/>
  <c r="AI12" i="37"/>
  <c r="AI72" i="37"/>
  <c r="AI61" i="37"/>
  <c r="AI86" i="37"/>
  <c r="AI18" i="37"/>
  <c r="AI19" i="37"/>
  <c r="AI40" i="37"/>
  <c r="AI22" i="37"/>
  <c r="AI98" i="37"/>
  <c r="AI55" i="37"/>
  <c r="AI76" i="37"/>
  <c r="AI94" i="37"/>
  <c r="AI50" i="37"/>
  <c r="AI83" i="37"/>
  <c r="AI89" i="37"/>
  <c r="AI104" i="37"/>
  <c r="AI69" i="37"/>
  <c r="AJ110" i="41"/>
  <c r="AJ40" i="27"/>
  <c r="AJ26" i="27"/>
  <c r="AJ104" i="27"/>
  <c r="AJ76" i="27"/>
  <c r="AJ23" i="41"/>
  <c r="AJ50" i="27"/>
  <c r="AJ65" i="27"/>
  <c r="AJ78" i="41"/>
  <c r="AJ107" i="41"/>
  <c r="AJ76" i="41"/>
  <c r="AJ34" i="41"/>
  <c r="AJ96" i="41"/>
  <c r="AJ86" i="41"/>
  <c r="AJ39" i="41"/>
  <c r="AJ41" i="41"/>
  <c r="AJ38" i="41"/>
  <c r="AJ53" i="41"/>
  <c r="AK12" i="39" a="1"/>
  <c r="AJ71" i="41"/>
  <c r="AJ62" i="41"/>
  <c r="AK12" i="37" a="1"/>
  <c r="AJ91" i="27"/>
  <c r="AJ46" i="27"/>
  <c r="AJ27" i="27"/>
  <c r="AJ33" i="27"/>
  <c r="AJ52" i="27"/>
  <c r="AJ107" i="27"/>
  <c r="AJ95" i="27"/>
  <c r="AJ92" i="27"/>
  <c r="AJ96" i="27"/>
  <c r="AJ34" i="27"/>
  <c r="AJ56" i="27"/>
  <c r="AG86" i="27"/>
  <c r="AG54" i="27"/>
  <c r="AG21" i="27"/>
  <c r="AG105" i="27"/>
  <c r="AG46" i="27"/>
  <c r="AG20" i="27"/>
  <c r="AG64" i="27"/>
  <c r="AG24" i="27"/>
  <c r="AG61" i="27"/>
  <c r="AG35" i="27"/>
  <c r="AG33" i="27"/>
  <c r="AG58" i="27"/>
  <c r="AG100" i="27"/>
  <c r="AG75" i="27"/>
  <c r="AG16" i="27"/>
  <c r="AG68" i="27"/>
  <c r="AG95" i="27"/>
  <c r="AG39" i="27"/>
  <c r="AG36" i="27"/>
  <c r="AG103" i="27"/>
  <c r="AG37" i="27"/>
  <c r="AG110" i="27"/>
  <c r="AG13" i="27"/>
  <c r="AG51" i="27"/>
  <c r="AG104" i="27"/>
  <c r="AG111" i="27"/>
  <c r="AG12" i="27"/>
  <c r="AG83" i="27"/>
  <c r="AG90" i="27"/>
  <c r="AG92" i="27"/>
  <c r="AG49" i="27"/>
  <c r="AG76" i="27"/>
  <c r="AG78" i="27"/>
  <c r="AG94" i="27"/>
  <c r="AG27" i="27"/>
  <c r="AG17" i="27"/>
  <c r="AG52" i="27"/>
  <c r="AG59" i="27"/>
  <c r="AG93" i="27"/>
  <c r="AG53" i="27"/>
  <c r="AG48" i="27"/>
  <c r="AG65" i="27"/>
  <c r="AG23" i="27"/>
  <c r="AG109" i="27"/>
  <c r="AG82" i="27"/>
  <c r="AG80" i="27"/>
  <c r="AG45" i="27"/>
  <c r="AG69" i="27"/>
  <c r="AG44" i="27"/>
  <c r="AG81" i="27"/>
  <c r="AG74" i="27"/>
  <c r="AG89" i="27"/>
  <c r="AG18" i="27"/>
  <c r="AG43" i="27"/>
  <c r="AG60" i="27"/>
  <c r="AG87" i="27"/>
  <c r="AG85" i="27"/>
  <c r="AG72" i="27"/>
  <c r="AG101" i="27"/>
  <c r="AG38" i="27"/>
  <c r="AG70" i="27"/>
  <c r="AG42" i="27"/>
  <c r="AG31" i="27"/>
  <c r="AG102" i="27"/>
  <c r="AG47" i="27"/>
  <c r="AG98" i="27"/>
  <c r="AG32" i="27"/>
  <c r="AG14" i="27"/>
  <c r="AG50" i="27"/>
  <c r="AG79" i="27"/>
  <c r="AG67" i="27"/>
  <c r="AG99" i="27"/>
  <c r="AG55" i="27"/>
  <c r="AG34" i="27"/>
  <c r="AG88" i="27"/>
  <c r="AG29" i="27"/>
  <c r="AG28" i="27"/>
  <c r="AG19" i="27"/>
  <c r="AG66" i="27"/>
  <c r="AG73" i="27"/>
  <c r="AG56" i="27"/>
  <c r="AG107" i="27"/>
  <c r="AG62" i="27"/>
  <c r="AG71" i="27"/>
  <c r="AG22" i="27"/>
  <c r="AG106" i="27"/>
  <c r="AG26" i="27"/>
  <c r="AG91" i="27"/>
  <c r="AG97" i="27"/>
  <c r="AG84" i="27"/>
  <c r="AG63" i="27"/>
  <c r="AG41" i="27"/>
  <c r="AG77" i="27"/>
  <c r="AG57" i="27"/>
  <c r="AG30" i="27"/>
  <c r="AG15" i="27"/>
  <c r="AG25" i="27"/>
  <c r="AG108" i="27"/>
  <c r="AG96" i="27"/>
  <c r="AG40" i="27"/>
  <c r="AJ81" i="41"/>
  <c r="AJ55" i="41"/>
  <c r="AJ49" i="27"/>
  <c r="AJ46" i="41"/>
  <c r="AJ43" i="41"/>
  <c r="AJ18" i="41"/>
  <c r="AJ85" i="41"/>
  <c r="AJ22" i="27"/>
  <c r="AJ53" i="27"/>
  <c r="AJ98" i="27"/>
  <c r="AJ88" i="27"/>
  <c r="AJ35" i="41"/>
  <c r="AJ43" i="27"/>
  <c r="AJ45" i="27"/>
  <c r="AJ94" i="27"/>
  <c r="AJ108" i="27"/>
  <c r="AJ58" i="27"/>
  <c r="AJ42" i="41"/>
  <c r="AJ84" i="41"/>
  <c r="AJ91" i="41"/>
  <c r="AJ49" i="41"/>
  <c r="AJ28" i="41"/>
  <c r="AJ14" i="41"/>
  <c r="AJ68" i="41"/>
  <c r="AJ51" i="27"/>
  <c r="AJ101" i="27"/>
  <c r="AJ24" i="27"/>
  <c r="AJ31" i="27"/>
  <c r="AJ36" i="27"/>
  <c r="AJ110" i="27"/>
  <c r="AJ17" i="27"/>
  <c r="AJ73" i="27"/>
  <c r="AJ81" i="27"/>
  <c r="AJ37" i="27"/>
  <c r="AJ29" i="27"/>
  <c r="AJ44" i="27"/>
  <c r="AJ54" i="41"/>
  <c r="AJ40" i="41"/>
  <c r="AJ27" i="41"/>
  <c r="AJ102" i="41"/>
  <c r="AJ60" i="41"/>
  <c r="AJ73" i="41"/>
  <c r="AJ44" i="41"/>
  <c r="AJ109" i="41"/>
  <c r="AJ21" i="41"/>
  <c r="AJ79" i="41"/>
  <c r="AJ24" i="41"/>
  <c r="AJ41" i="27"/>
  <c r="AI12" i="27" a="1"/>
  <c r="AJ78" i="27"/>
  <c r="AJ32" i="27"/>
  <c r="AJ102" i="27"/>
  <c r="AJ35" i="27"/>
  <c r="AJ99" i="27"/>
  <c r="AJ21" i="27"/>
  <c r="AJ42" i="27"/>
  <c r="AJ80" i="27"/>
  <c r="AJ74" i="27"/>
  <c r="AJ12" i="27"/>
  <c r="AJ47" i="27"/>
  <c r="AJ55" i="27"/>
  <c r="AJ84" i="27"/>
  <c r="AJ86" i="27"/>
  <c r="AJ39" i="27"/>
  <c r="AJ70" i="41"/>
  <c r="AJ103" i="41"/>
  <c r="AJ95" i="41"/>
  <c r="AJ88" i="41"/>
  <c r="AJ67" i="27"/>
  <c r="AJ111" i="27"/>
  <c r="AJ28" i="27"/>
  <c r="AJ85" i="27"/>
  <c r="AJ77" i="27"/>
  <c r="AJ75" i="41"/>
  <c r="AJ54" i="27"/>
  <c r="AJ89" i="27"/>
  <c r="AJ57" i="27"/>
  <c r="AJ105" i="27"/>
  <c r="AJ16" i="27"/>
  <c r="AJ38" i="27"/>
  <c r="AJ31" i="41"/>
  <c r="AJ36" i="41"/>
  <c r="AJ66" i="41"/>
  <c r="AJ72" i="41"/>
  <c r="AJ80" i="41"/>
  <c r="AJ30" i="41"/>
  <c r="AJ25" i="41"/>
  <c r="AJ83" i="41"/>
  <c r="AJ18" i="27"/>
  <c r="AJ25" i="27"/>
  <c r="AJ97" i="27"/>
  <c r="AJ23" i="27"/>
  <c r="AJ12" i="41"/>
  <c r="AJ100" i="41"/>
  <c r="AJ98" i="41"/>
  <c r="AJ52" i="41"/>
  <c r="AJ57" i="41"/>
  <c r="AJ93" i="41"/>
  <c r="AJ94" i="41"/>
  <c r="AJ106" i="41"/>
  <c r="AJ58" i="41"/>
  <c r="AJ47" i="41"/>
  <c r="AJ108" i="41"/>
  <c r="AJ67" i="41"/>
  <c r="AJ105" i="41"/>
  <c r="AJ104" i="41"/>
  <c r="AJ87" i="41"/>
  <c r="AI25" i="39"/>
  <c r="AI32" i="39"/>
  <c r="AI92" i="39"/>
  <c r="AI12" i="39"/>
  <c r="AI95" i="39"/>
  <c r="AI14" i="39"/>
  <c r="AI27" i="39"/>
  <c r="AI57" i="39"/>
  <c r="AI96" i="39"/>
  <c r="AI108" i="39"/>
  <c r="AI53" i="39"/>
  <c r="AI62" i="39"/>
  <c r="AI23" i="39"/>
  <c r="AI91" i="39"/>
  <c r="AI61" i="39"/>
  <c r="AI47" i="39"/>
  <c r="AI101" i="39"/>
  <c r="AI110" i="39"/>
  <c r="AI55" i="39"/>
  <c r="AI20" i="39"/>
  <c r="AI60" i="39"/>
  <c r="AI106" i="39"/>
  <c r="AI19" i="39"/>
  <c r="AI56" i="39"/>
  <c r="AI65" i="39"/>
  <c r="AI63" i="39"/>
  <c r="AI102" i="39"/>
  <c r="AI99" i="39"/>
  <c r="AI74" i="39"/>
  <c r="AI98" i="39"/>
  <c r="AI100" i="39"/>
  <c r="AI49" i="39"/>
  <c r="AI64" i="39"/>
  <c r="AI15" i="39"/>
  <c r="AI28" i="39"/>
  <c r="AI83" i="39"/>
  <c r="AI31" i="39"/>
  <c r="AI97" i="39"/>
  <c r="AI54" i="39"/>
  <c r="AI103" i="39"/>
  <c r="AI79" i="39"/>
  <c r="AI76" i="39"/>
  <c r="AI37" i="39"/>
  <c r="AI46" i="39"/>
  <c r="AI70" i="39"/>
  <c r="AI87" i="39"/>
  <c r="AI58" i="39"/>
  <c r="AI77" i="39"/>
  <c r="AI50" i="39"/>
  <c r="AI107" i="39"/>
  <c r="AI52" i="39"/>
  <c r="AI71" i="39"/>
  <c r="AI69" i="39"/>
  <c r="AI41" i="39"/>
  <c r="AI93" i="39"/>
  <c r="AI18" i="39"/>
  <c r="AI59" i="39"/>
  <c r="AI90" i="39"/>
  <c r="AI66" i="39"/>
  <c r="AI17" i="39"/>
  <c r="AI39" i="39"/>
  <c r="AI44" i="39"/>
  <c r="AI30" i="39"/>
  <c r="AI111" i="39"/>
  <c r="AI45" i="39"/>
  <c r="AI75" i="39"/>
  <c r="AI38" i="39"/>
  <c r="AI42" i="39"/>
  <c r="AI68" i="39"/>
  <c r="AI88" i="39"/>
  <c r="AI67" i="39"/>
  <c r="AI16" i="39"/>
  <c r="AI80" i="39"/>
  <c r="AI29" i="39"/>
  <c r="AI85" i="39"/>
  <c r="AI22" i="39"/>
  <c r="AI78" i="39"/>
  <c r="AI13" i="39"/>
  <c r="AI73" i="39"/>
  <c r="AI36" i="39"/>
  <c r="AI104" i="39"/>
  <c r="AI105" i="39"/>
  <c r="AI34" i="39"/>
  <c r="AI35" i="39"/>
  <c r="AI33" i="39"/>
  <c r="AI51" i="39"/>
  <c r="AI86" i="39"/>
  <c r="AI94" i="39"/>
  <c r="AI72" i="39"/>
  <c r="AI43" i="39"/>
  <c r="AI89" i="39"/>
  <c r="AI84" i="39"/>
  <c r="AI40" i="39"/>
  <c r="AI48" i="39"/>
  <c r="AI24" i="39"/>
  <c r="AI109" i="39"/>
  <c r="AI21" i="39"/>
  <c r="AI26" i="39"/>
  <c r="AI82" i="39"/>
  <c r="AI81" i="39"/>
  <c r="AJ29" i="41"/>
  <c r="AG102" i="41"/>
  <c r="AG29" i="41"/>
  <c r="AG41" i="41"/>
  <c r="AG28" i="41"/>
  <c r="AG16" i="41"/>
  <c r="AG83" i="41"/>
  <c r="AG30" i="41"/>
  <c r="AG35" i="41"/>
  <c r="AG43" i="41"/>
  <c r="AG103" i="41"/>
  <c r="AG15" i="41"/>
  <c r="AG54" i="41"/>
  <c r="AG69" i="41"/>
  <c r="AG70" i="41"/>
  <c r="AG92" i="41"/>
  <c r="AG53" i="41"/>
  <c r="AG37" i="41"/>
  <c r="AG99" i="41"/>
  <c r="AG20" i="41"/>
  <c r="AG72" i="41"/>
  <c r="AG108" i="41"/>
  <c r="AG84" i="41"/>
  <c r="AG81" i="41"/>
  <c r="AG86" i="41"/>
  <c r="AG58" i="41"/>
  <c r="AG61" i="41"/>
  <c r="AG12" i="41"/>
  <c r="AG21" i="41"/>
  <c r="AG66" i="41"/>
  <c r="AG104" i="41"/>
  <c r="AG52" i="41"/>
  <c r="AG22" i="41"/>
  <c r="AG39" i="41"/>
  <c r="AG111" i="41"/>
  <c r="AG79" i="41"/>
  <c r="AG19" i="41"/>
  <c r="AG32" i="41"/>
  <c r="AG77" i="41"/>
  <c r="AG107" i="41"/>
  <c r="AG100" i="41"/>
  <c r="AG13" i="41"/>
  <c r="AG36" i="41"/>
  <c r="AG68" i="41"/>
  <c r="AG42" i="41"/>
  <c r="AG74" i="41"/>
  <c r="AG98" i="41"/>
  <c r="AG25" i="41"/>
  <c r="AG76" i="41"/>
  <c r="AG82" i="41"/>
  <c r="AG51" i="41"/>
  <c r="AG14" i="41"/>
  <c r="AG56" i="41"/>
  <c r="AG49" i="41"/>
  <c r="AG78" i="41"/>
  <c r="AG85" i="41"/>
  <c r="AG50" i="41"/>
  <c r="AG105" i="41"/>
  <c r="AG63" i="41"/>
  <c r="AG26" i="41"/>
  <c r="AG67" i="41"/>
  <c r="AG97" i="41"/>
  <c r="AG48" i="41"/>
  <c r="AG89" i="41"/>
  <c r="AG57" i="41"/>
  <c r="AG45" i="41"/>
  <c r="AG17" i="41"/>
  <c r="AG55" i="41"/>
  <c r="AG109" i="41"/>
  <c r="AG93" i="41"/>
  <c r="AG88" i="41"/>
  <c r="AG64" i="41"/>
  <c r="AG38" i="41"/>
  <c r="AG27" i="41"/>
  <c r="AG106" i="41"/>
  <c r="AG46" i="41"/>
  <c r="AG65" i="41"/>
  <c r="AG80" i="41"/>
  <c r="AG34" i="41"/>
  <c r="AG95" i="41"/>
  <c r="AG87" i="41"/>
  <c r="AG62" i="41"/>
  <c r="AG91" i="41"/>
  <c r="AG71" i="41"/>
  <c r="AG90" i="41"/>
  <c r="AG33" i="41"/>
  <c r="AG40" i="41"/>
  <c r="AG47" i="41"/>
  <c r="AG75" i="41"/>
  <c r="AG94" i="41"/>
  <c r="AG59" i="41"/>
  <c r="AG24" i="41"/>
  <c r="AG101" i="41"/>
  <c r="AG60" i="41"/>
  <c r="AG44" i="41"/>
  <c r="AG23" i="41"/>
  <c r="AG73" i="41"/>
  <c r="AG110" i="41"/>
  <c r="AG18" i="41"/>
  <c r="AG96" i="41"/>
  <c r="AG31" i="41"/>
  <c r="AJ33" i="41"/>
  <c r="AJ77" i="41"/>
  <c r="AJ82" i="41"/>
  <c r="AJ59" i="41"/>
  <c r="AJ32" i="41"/>
  <c r="AK12" i="43" a="1"/>
  <c r="AI12" i="41" a="1"/>
  <c r="AJ89" i="41"/>
  <c r="AJ15" i="41"/>
  <c r="AJ50" i="41"/>
  <c r="AJ64" i="41"/>
  <c r="AJ22" i="41"/>
  <c r="AJ97" i="41"/>
  <c r="AJ17" i="41"/>
  <c r="AJ16" i="41"/>
  <c r="AJ45" i="41"/>
  <c r="AJ61" i="41"/>
  <c r="AJ63" i="41"/>
  <c r="AJ111" i="41"/>
  <c r="AJ56" i="41"/>
  <c r="AI12" i="43"/>
  <c r="AI28" i="43"/>
  <c r="AI17" i="43"/>
  <c r="AI33" i="43"/>
  <c r="AI14" i="43"/>
  <c r="AI22" i="43"/>
  <c r="AI30" i="43"/>
  <c r="AI38" i="43"/>
  <c r="AI49" i="43"/>
  <c r="AI53" i="43"/>
  <c r="AI57" i="43"/>
  <c r="AI61" i="43"/>
  <c r="AI65" i="43"/>
  <c r="AI69" i="43"/>
  <c r="AI73" i="43"/>
  <c r="AI77" i="43"/>
  <c r="AI44" i="43"/>
  <c r="AI84" i="43"/>
  <c r="AI92" i="43"/>
  <c r="AI100" i="43"/>
  <c r="AI108" i="43"/>
  <c r="AI83" i="43"/>
  <c r="AI91" i="43"/>
  <c r="AI99" i="43"/>
  <c r="AI107" i="43"/>
  <c r="AI24" i="43"/>
  <c r="AI13" i="43"/>
  <c r="AI29" i="43"/>
  <c r="AI45" i="43"/>
  <c r="AI19" i="43"/>
  <c r="AI27" i="43"/>
  <c r="AI35" i="43"/>
  <c r="AI48" i="43"/>
  <c r="AI52" i="43"/>
  <c r="AI56" i="43"/>
  <c r="AI60" i="43"/>
  <c r="AI64" i="43"/>
  <c r="AI68" i="43"/>
  <c r="AI72" i="43"/>
  <c r="AI76" i="43"/>
  <c r="AI43" i="43"/>
  <c r="AI82" i="43"/>
  <c r="AI90" i="43"/>
  <c r="AI98" i="43"/>
  <c r="AI106" i="43"/>
  <c r="AI81" i="43"/>
  <c r="AI89" i="43"/>
  <c r="AI97" i="43"/>
  <c r="AI105" i="43"/>
  <c r="AI40" i="43"/>
  <c r="AI16" i="43"/>
  <c r="AI21" i="43"/>
  <c r="AI15" i="43"/>
  <c r="AI31" i="43"/>
  <c r="AI50" i="43"/>
  <c r="AI58" i="43"/>
  <c r="AI66" i="43"/>
  <c r="AI74" i="43"/>
  <c r="AI47" i="43"/>
  <c r="AI94" i="43"/>
  <c r="AI110" i="43"/>
  <c r="AI93" i="43"/>
  <c r="AI109" i="43"/>
  <c r="AI20" i="43"/>
  <c r="AI25" i="43"/>
  <c r="AI18" i="43"/>
  <c r="AI34" i="43"/>
  <c r="AI51" i="43"/>
  <c r="AI59" i="43"/>
  <c r="AI67" i="43"/>
  <c r="AI75" i="43"/>
  <c r="AI80" i="43"/>
  <c r="AI96" i="43"/>
  <c r="AI39" i="43"/>
  <c r="AI95" i="43"/>
  <c r="AI111" i="43"/>
  <c r="AI36" i="43"/>
  <c r="AI26" i="43"/>
  <c r="AI55" i="43"/>
  <c r="AI71" i="43"/>
  <c r="AI88" i="43"/>
  <c r="AI87" i="43"/>
  <c r="AI37" i="43"/>
  <c r="AI42" i="43"/>
  <c r="AI62" i="43"/>
  <c r="AI78" i="43"/>
  <c r="AI102" i="43"/>
  <c r="AI101" i="43"/>
  <c r="AI32" i="43"/>
  <c r="AI54" i="43"/>
  <c r="AI86" i="43"/>
  <c r="AI41" i="43"/>
  <c r="AI63" i="43"/>
  <c r="AI104" i="43"/>
  <c r="AI79" i="43"/>
  <c r="AI70" i="43"/>
  <c r="AI103" i="43"/>
  <c r="AI23" i="43"/>
  <c r="AI46" i="43"/>
  <c r="AI85" i="43"/>
  <c r="AJ62" i="27"/>
  <c r="AJ103" i="27"/>
  <c r="AJ87" i="27"/>
  <c r="AJ79" i="27"/>
  <c r="AJ63" i="27"/>
  <c r="AJ19" i="27"/>
  <c r="AJ70" i="27"/>
  <c r="AJ106" i="27"/>
  <c r="AJ68" i="27"/>
  <c r="AJ90" i="27"/>
  <c r="AJ13" i="27"/>
  <c r="AJ82" i="27"/>
  <c r="AJ61" i="27"/>
  <c r="AJ15" i="27"/>
  <c r="AJ64" i="27"/>
  <c r="AJ100" i="27"/>
  <c r="AJ69" i="27"/>
  <c r="AJ60" i="27"/>
  <c r="AJ13" i="41"/>
  <c r="AJ90" i="41"/>
  <c r="AJ51" i="41"/>
  <c r="AJ75" i="27"/>
  <c r="AJ83" i="27"/>
  <c r="AJ30" i="27"/>
  <c r="AJ26" i="41"/>
  <c r="AJ59" i="27"/>
  <c r="AJ20" i="27"/>
  <c r="AJ48" i="27"/>
  <c r="AJ66" i="27"/>
  <c r="AJ99" i="41"/>
  <c r="AJ72" i="27"/>
  <c r="AJ14" i="27"/>
  <c r="AJ69" i="41"/>
  <c r="AK12" i="41" l="1" a="1"/>
  <c r="AI62" i="27"/>
  <c r="AI17" i="27"/>
  <c r="AI94" i="27"/>
  <c r="AI49" i="27"/>
  <c r="AI19" i="27"/>
  <c r="AI86" i="27"/>
  <c r="AI47" i="27"/>
  <c r="AI68" i="27"/>
  <c r="AI96" i="27"/>
  <c r="AI82" i="27"/>
  <c r="AI15" i="27"/>
  <c r="AI55" i="27"/>
  <c r="AI87" i="27"/>
  <c r="AI61" i="27"/>
  <c r="AI105" i="27"/>
  <c r="AI43" i="27"/>
  <c r="AI64" i="27"/>
  <c r="AI80" i="27"/>
  <c r="AI70" i="27"/>
  <c r="AI12" i="27"/>
  <c r="AI91" i="27"/>
  <c r="AI54" i="27"/>
  <c r="AI78" i="27"/>
  <c r="AI104" i="27"/>
  <c r="AI69" i="27"/>
  <c r="AI44" i="27"/>
  <c r="AI38" i="27"/>
  <c r="AI102" i="27"/>
  <c r="AI95" i="27"/>
  <c r="AI26" i="27"/>
  <c r="AI32" i="27"/>
  <c r="AI28" i="27"/>
  <c r="AI20" i="27"/>
  <c r="AI67" i="27"/>
  <c r="AI81" i="27"/>
  <c r="AI90" i="27"/>
  <c r="AI50" i="27"/>
  <c r="AI75" i="27"/>
  <c r="AI23" i="27"/>
  <c r="AI71" i="27"/>
  <c r="AI30" i="27"/>
  <c r="AI52" i="27"/>
  <c r="AI24" i="27"/>
  <c r="AI39" i="27"/>
  <c r="AI84" i="27"/>
  <c r="AI74" i="27"/>
  <c r="AI33" i="27"/>
  <c r="AI77" i="27"/>
  <c r="AI66" i="27"/>
  <c r="AI92" i="27"/>
  <c r="AI29" i="27"/>
  <c r="AI45" i="27"/>
  <c r="AI40" i="27"/>
  <c r="AI107" i="27"/>
  <c r="AI36" i="27"/>
  <c r="AI108" i="27"/>
  <c r="AI58" i="27"/>
  <c r="AI65" i="27"/>
  <c r="AI42" i="27"/>
  <c r="AI16" i="27"/>
  <c r="AI76" i="27"/>
  <c r="AI106" i="27"/>
  <c r="AI27" i="27"/>
  <c r="AI100" i="27"/>
  <c r="AI21" i="27"/>
  <c r="AI111" i="27"/>
  <c r="AI51" i="27"/>
  <c r="AI109" i="27"/>
  <c r="AI59" i="27"/>
  <c r="AI35" i="27"/>
  <c r="AI34" i="27"/>
  <c r="AI72" i="27"/>
  <c r="AI97" i="27"/>
  <c r="AI103" i="27"/>
  <c r="AI53" i="27"/>
  <c r="AI101" i="27"/>
  <c r="AI41" i="27"/>
  <c r="AI60" i="27"/>
  <c r="AI63" i="27"/>
  <c r="AI73" i="27"/>
  <c r="AI37" i="27"/>
  <c r="AI85" i="27"/>
  <c r="AI18" i="27"/>
  <c r="AI46" i="27"/>
  <c r="AI25" i="27"/>
  <c r="AI83" i="27"/>
  <c r="AI110" i="27"/>
  <c r="AI56" i="27"/>
  <c r="AI13" i="27"/>
  <c r="AI48" i="27"/>
  <c r="AI99" i="27"/>
  <c r="AI88" i="27"/>
  <c r="AI89" i="27"/>
  <c r="AI79" i="27"/>
  <c r="AI22" i="27"/>
  <c r="AI14" i="27"/>
  <c r="AI57" i="27"/>
  <c r="AI93" i="27"/>
  <c r="AI98" i="27"/>
  <c r="AI31" i="27"/>
  <c r="AI18" i="41"/>
  <c r="AI62" i="41"/>
  <c r="AI98" i="41"/>
  <c r="AI30" i="41"/>
  <c r="AI72" i="41"/>
  <c r="AI36" i="41"/>
  <c r="AI12" i="41"/>
  <c r="AI84" i="41"/>
  <c r="AI50" i="41"/>
  <c r="AI48" i="41"/>
  <c r="AI55" i="41"/>
  <c r="AI19" i="41"/>
  <c r="AI16" i="41"/>
  <c r="AI101" i="41"/>
  <c r="AI53" i="41"/>
  <c r="AI24" i="41"/>
  <c r="AI20" i="41"/>
  <c r="AI75" i="41"/>
  <c r="AI27" i="41"/>
  <c r="AI22" i="41"/>
  <c r="AI104" i="41"/>
  <c r="AI13" i="41"/>
  <c r="AI74" i="41"/>
  <c r="AI23" i="41"/>
  <c r="AI77" i="41"/>
  <c r="AI82" i="41"/>
  <c r="AI95" i="41"/>
  <c r="AI57" i="41"/>
  <c r="AI78" i="41"/>
  <c r="AI46" i="41"/>
  <c r="AI42" i="41"/>
  <c r="AI34" i="41"/>
  <c r="AI52" i="41"/>
  <c r="AI110" i="41"/>
  <c r="AI73" i="41"/>
  <c r="AI17" i="41"/>
  <c r="AI99" i="41"/>
  <c r="AI41" i="41"/>
  <c r="AI70" i="41"/>
  <c r="AI45" i="41"/>
  <c r="AI21" i="41"/>
  <c r="AI54" i="41"/>
  <c r="AI103" i="41"/>
  <c r="AI58" i="41"/>
  <c r="AI15" i="41"/>
  <c r="AI85" i="41"/>
  <c r="AI43" i="41"/>
  <c r="AI100" i="41"/>
  <c r="AI63" i="41"/>
  <c r="AI86" i="41"/>
  <c r="AI92" i="41"/>
  <c r="AI81" i="41"/>
  <c r="AI39" i="41"/>
  <c r="AI40" i="41"/>
  <c r="AI64" i="41"/>
  <c r="AI105" i="41"/>
  <c r="AI94" i="41"/>
  <c r="AI60" i="41"/>
  <c r="AI31" i="41"/>
  <c r="AI96" i="41"/>
  <c r="AI14" i="41"/>
  <c r="AI90" i="41"/>
  <c r="AI83" i="41"/>
  <c r="AI89" i="41"/>
  <c r="AI79" i="41"/>
  <c r="AI68" i="41"/>
  <c r="AI44" i="41"/>
  <c r="AI65" i="41"/>
  <c r="AI29" i="41"/>
  <c r="AI80" i="41"/>
  <c r="AI102" i="41"/>
  <c r="AI61" i="41"/>
  <c r="AI47" i="41"/>
  <c r="AI106" i="41"/>
  <c r="AI108" i="41"/>
  <c r="AI71" i="41"/>
  <c r="AI32" i="41"/>
  <c r="AI25" i="41"/>
  <c r="AI51" i="41"/>
  <c r="AI26" i="41"/>
  <c r="AI66" i="41"/>
  <c r="AI91" i="41"/>
  <c r="AI33" i="41"/>
  <c r="AI56" i="41"/>
  <c r="AI97" i="41"/>
  <c r="AI111" i="41"/>
  <c r="AI109" i="41"/>
  <c r="AI88" i="41"/>
  <c r="AI107" i="41"/>
  <c r="AI49" i="41"/>
  <c r="AI69" i="41"/>
  <c r="AI93" i="41"/>
  <c r="AI37" i="41"/>
  <c r="AI59" i="41"/>
  <c r="AI38" i="41"/>
  <c r="AI87" i="41"/>
  <c r="AI28" i="41"/>
  <c r="AI67" i="41"/>
  <c r="AI35" i="41"/>
  <c r="AI76" i="41"/>
  <c r="AK14" i="37"/>
  <c r="AK30" i="37"/>
  <c r="AK46" i="37"/>
  <c r="AK62" i="37"/>
  <c r="AK78" i="37"/>
  <c r="AK94" i="37"/>
  <c r="AK110" i="37"/>
  <c r="AK27" i="37"/>
  <c r="AK43" i="37"/>
  <c r="AK59" i="37"/>
  <c r="AK75" i="37"/>
  <c r="AK91" i="37"/>
  <c r="AK107" i="37"/>
  <c r="AK28" i="37"/>
  <c r="AK60" i="37"/>
  <c r="AK92" i="37"/>
  <c r="AK21" i="37"/>
  <c r="AK53" i="37"/>
  <c r="AK85" i="37"/>
  <c r="AK16" i="37"/>
  <c r="AK80" i="37"/>
  <c r="AK49" i="37"/>
  <c r="AK41" i="37"/>
  <c r="AK56" i="37"/>
  <c r="AK89" i="37"/>
  <c r="AK26" i="37"/>
  <c r="AK42" i="37"/>
  <c r="AK58" i="37"/>
  <c r="AK74" i="37"/>
  <c r="AK90" i="37"/>
  <c r="AK106" i="37"/>
  <c r="AK23" i="37"/>
  <c r="AK39" i="37"/>
  <c r="AK55" i="37"/>
  <c r="AK71" i="37"/>
  <c r="AK87" i="37"/>
  <c r="AK103" i="37"/>
  <c r="AK20" i="37"/>
  <c r="AK52" i="37"/>
  <c r="AK84" i="37"/>
  <c r="AK13" i="37"/>
  <c r="AK45" i="37"/>
  <c r="AK77" i="37"/>
  <c r="AK109" i="37"/>
  <c r="AK64" i="37"/>
  <c r="AK33" i="37"/>
  <c r="AK97" i="37"/>
  <c r="AK24" i="37"/>
  <c r="AK57" i="37"/>
  <c r="AK104" i="37"/>
  <c r="AK34" i="37"/>
  <c r="AK66" i="37"/>
  <c r="AK98" i="37"/>
  <c r="AK31" i="37"/>
  <c r="AK63" i="37"/>
  <c r="AK95" i="37"/>
  <c r="AK36" i="37"/>
  <c r="AK100" i="37"/>
  <c r="AK61" i="37"/>
  <c r="AK32" i="37"/>
  <c r="AK65" i="37"/>
  <c r="AK88" i="37"/>
  <c r="AK38" i="37"/>
  <c r="AK70" i="37"/>
  <c r="AK102" i="37"/>
  <c r="AK35" i="37"/>
  <c r="AK67" i="37"/>
  <c r="AK99" i="37"/>
  <c r="AK44" i="37"/>
  <c r="AK108" i="37"/>
  <c r="AK69" i="37"/>
  <c r="AK48" i="37"/>
  <c r="AK81" i="37"/>
  <c r="AK25" i="37"/>
  <c r="AK54" i="37"/>
  <c r="AK19" i="37"/>
  <c r="AK83" i="37"/>
  <c r="AK76" i="37"/>
  <c r="AK101" i="37"/>
  <c r="AK105" i="37"/>
  <c r="AK18" i="37"/>
  <c r="AK82" i="37"/>
  <c r="AK47" i="37"/>
  <c r="AK111" i="37"/>
  <c r="AK29" i="37"/>
  <c r="AK96" i="37"/>
  <c r="AK40" i="37"/>
  <c r="AK50" i="37"/>
  <c r="AK79" i="37"/>
  <c r="AK93" i="37"/>
  <c r="AK86" i="37"/>
  <c r="AK12" i="37"/>
  <c r="T12" i="37" s="1" a="1"/>
  <c r="AK17" i="37"/>
  <c r="AK51" i="37"/>
  <c r="AK72" i="37"/>
  <c r="AK15" i="37"/>
  <c r="AK73" i="37"/>
  <c r="AK37" i="37"/>
  <c r="AK22" i="37"/>
  <c r="AK68" i="37"/>
  <c r="AK88" i="39"/>
  <c r="AK102" i="39"/>
  <c r="AK74" i="39"/>
  <c r="AK13" i="39"/>
  <c r="AK41" i="39"/>
  <c r="AK83" i="39"/>
  <c r="AK36" i="39"/>
  <c r="AK75" i="39"/>
  <c r="AK85" i="39"/>
  <c r="AK80" i="39"/>
  <c r="AK89" i="39"/>
  <c r="AK71" i="39"/>
  <c r="AK84" i="39"/>
  <c r="AK37" i="39"/>
  <c r="AK110" i="39"/>
  <c r="AK107" i="39"/>
  <c r="AK99" i="39"/>
  <c r="AK44" i="39"/>
  <c r="AK97" i="39"/>
  <c r="AK58" i="39"/>
  <c r="AK96" i="39"/>
  <c r="AK78" i="39"/>
  <c r="AK22" i="39"/>
  <c r="AK92" i="39"/>
  <c r="AK82" i="39"/>
  <c r="AK52" i="39"/>
  <c r="AK62" i="39"/>
  <c r="AK111" i="39"/>
  <c r="AK35" i="39"/>
  <c r="AK76" i="39"/>
  <c r="AK50" i="39"/>
  <c r="AK91" i="39"/>
  <c r="AK61" i="39"/>
  <c r="AK56" i="39"/>
  <c r="AK87" i="39"/>
  <c r="AK25" i="39"/>
  <c r="AK51" i="39"/>
  <c r="AK20" i="39"/>
  <c r="AK14" i="39"/>
  <c r="AK59" i="39"/>
  <c r="AK77" i="39"/>
  <c r="AK66" i="39"/>
  <c r="AK30" i="39"/>
  <c r="AK33" i="39"/>
  <c r="AK104" i="39"/>
  <c r="AK55" i="39"/>
  <c r="AK43" i="39"/>
  <c r="AK67" i="39"/>
  <c r="AK28" i="39"/>
  <c r="AK81" i="39"/>
  <c r="AK64" i="39"/>
  <c r="AK26" i="39"/>
  <c r="AK54" i="39"/>
  <c r="AK40" i="39"/>
  <c r="AK109" i="39"/>
  <c r="AK94" i="39"/>
  <c r="AK27" i="39"/>
  <c r="AK24" i="39"/>
  <c r="AK108" i="39"/>
  <c r="AK70" i="39"/>
  <c r="AK21" i="39"/>
  <c r="AK57" i="39"/>
  <c r="AK95" i="39"/>
  <c r="AK72" i="39"/>
  <c r="AK65" i="39"/>
  <c r="AK32" i="39"/>
  <c r="AK47" i="39"/>
  <c r="AK18" i="39"/>
  <c r="AK106" i="39"/>
  <c r="AK48" i="39"/>
  <c r="AK79" i="39"/>
  <c r="AK38" i="39"/>
  <c r="AK45" i="39"/>
  <c r="AK23" i="39"/>
  <c r="AK93" i="39"/>
  <c r="AK105" i="39"/>
  <c r="AK31" i="39"/>
  <c r="AK49" i="39"/>
  <c r="AK86" i="39"/>
  <c r="AK42" i="39"/>
  <c r="AK15" i="39"/>
  <c r="AK63" i="39"/>
  <c r="AK69" i="39"/>
  <c r="AK60" i="39"/>
  <c r="AK53" i="39"/>
  <c r="AK68" i="39"/>
  <c r="AK34" i="39"/>
  <c r="AK103" i="39"/>
  <c r="AK98" i="39"/>
  <c r="AK19" i="39"/>
  <c r="AK12" i="39"/>
  <c r="T12" i="39" s="1" a="1"/>
  <c r="AK46" i="39"/>
  <c r="AK90" i="39"/>
  <c r="AK100" i="39"/>
  <c r="AK29" i="39"/>
  <c r="AK16" i="39"/>
  <c r="AK101" i="39"/>
  <c r="AK39" i="39"/>
  <c r="AK73" i="39"/>
  <c r="AK17" i="39"/>
  <c r="AK26" i="43"/>
  <c r="AK43" i="43"/>
  <c r="AK24" i="43"/>
  <c r="AK40" i="43"/>
  <c r="AK37" i="43"/>
  <c r="AK51" i="43"/>
  <c r="AK67" i="43"/>
  <c r="AK75" i="43"/>
  <c r="AK81" i="43"/>
  <c r="AK85" i="43"/>
  <c r="AK89" i="43"/>
  <c r="AK93" i="43"/>
  <c r="AK97" i="43"/>
  <c r="AK101" i="43"/>
  <c r="AK105" i="43"/>
  <c r="AK109" i="43"/>
  <c r="AK23" i="43"/>
  <c r="AK58" i="43"/>
  <c r="AK56" i="43"/>
  <c r="AK35" i="43"/>
  <c r="AK68" i="43"/>
  <c r="AK65" i="43"/>
  <c r="AK64" i="43"/>
  <c r="AK19" i="43"/>
  <c r="AK12" i="43"/>
  <c r="T12" i="43" s="1" a="1"/>
  <c r="AK22" i="43"/>
  <c r="AK39" i="43"/>
  <c r="AK20" i="43"/>
  <c r="AK36" i="43"/>
  <c r="AK27" i="43"/>
  <c r="AK46" i="43"/>
  <c r="AK63" i="43"/>
  <c r="AK73" i="43"/>
  <c r="AK80" i="43"/>
  <c r="AK84" i="43"/>
  <c r="AK88" i="43"/>
  <c r="AK92" i="43"/>
  <c r="AK96" i="43"/>
  <c r="AK100" i="43"/>
  <c r="AK104" i="43"/>
  <c r="AK108" i="43"/>
  <c r="AK17" i="43"/>
  <c r="AK54" i="43"/>
  <c r="AK13" i="43"/>
  <c r="AK78" i="43"/>
  <c r="AK53" i="43"/>
  <c r="AK49" i="43"/>
  <c r="AK48" i="43"/>
  <c r="AK15" i="43"/>
  <c r="AK42" i="43"/>
  <c r="AK14" i="43"/>
  <c r="AK47" i="43"/>
  <c r="AK44" i="43"/>
  <c r="AK55" i="43"/>
  <c r="AK77" i="43"/>
  <c r="AK86" i="43"/>
  <c r="AK94" i="43"/>
  <c r="AK102" i="43"/>
  <c r="AK110" i="43"/>
  <c r="AK62" i="43"/>
  <c r="AK41" i="43"/>
  <c r="AK72" i="43"/>
  <c r="AK61" i="43"/>
  <c r="AK18" i="43"/>
  <c r="AK16" i="43"/>
  <c r="AK21" i="43"/>
  <c r="AK59" i="43"/>
  <c r="AK79" i="43"/>
  <c r="AK87" i="43"/>
  <c r="AK95" i="43"/>
  <c r="AK103" i="43"/>
  <c r="AK111" i="43"/>
  <c r="AK66" i="43"/>
  <c r="AK52" i="43"/>
  <c r="AK31" i="43"/>
  <c r="AK25" i="43"/>
  <c r="AK32" i="43"/>
  <c r="AK71" i="43"/>
  <c r="AK91" i="43"/>
  <c r="AK107" i="43"/>
  <c r="AK70" i="43"/>
  <c r="AK60" i="43"/>
  <c r="AK30" i="43"/>
  <c r="AK38" i="43"/>
  <c r="AK82" i="43"/>
  <c r="AK98" i="43"/>
  <c r="AK33" i="43"/>
  <c r="AK76" i="43"/>
  <c r="AK28" i="43"/>
  <c r="AK90" i="43"/>
  <c r="AK57" i="43"/>
  <c r="AK45" i="43"/>
  <c r="AK99" i="43"/>
  <c r="AK29" i="43"/>
  <c r="AK34" i="43"/>
  <c r="AK50" i="43"/>
  <c r="AK106" i="43"/>
  <c r="AK83" i="43"/>
  <c r="AK74" i="43"/>
  <c r="AK69" i="43"/>
  <c r="AK12" i="27" a="1"/>
  <c r="T16" i="39" l="1"/>
  <c r="T21" i="39"/>
  <c r="T27" i="39"/>
  <c r="T58" i="39"/>
  <c r="T33" i="39"/>
  <c r="T87" i="39"/>
  <c r="T38" i="39"/>
  <c r="T24" i="39"/>
  <c r="T61" i="39"/>
  <c r="T83" i="39"/>
  <c r="T84" i="39"/>
  <c r="T94" i="39"/>
  <c r="T41" i="39"/>
  <c r="T80" i="39"/>
  <c r="T85" i="39"/>
  <c r="T22" i="39"/>
  <c r="T14" i="39"/>
  <c r="T65" i="39"/>
  <c r="T28" i="39"/>
  <c r="T63" i="39"/>
  <c r="T88" i="39"/>
  <c r="T35" i="39"/>
  <c r="T75" i="39"/>
  <c r="T17" i="39"/>
  <c r="T55" i="39"/>
  <c r="T45" i="39"/>
  <c r="T26" i="39"/>
  <c r="T47" i="39"/>
  <c r="T78" i="39"/>
  <c r="T97" i="39"/>
  <c r="T60" i="39"/>
  <c r="T48" i="39"/>
  <c r="T53" i="39"/>
  <c r="T90" i="39"/>
  <c r="T50" i="39"/>
  <c r="T49" i="39"/>
  <c r="T12" i="39"/>
  <c r="T105" i="39"/>
  <c r="T109" i="39"/>
  <c r="T70" i="39"/>
  <c r="T40" i="39"/>
  <c r="T39" i="39"/>
  <c r="T42" i="39"/>
  <c r="T92" i="39"/>
  <c r="T13" i="39"/>
  <c r="T74" i="39"/>
  <c r="T86" i="39"/>
  <c r="T46" i="39"/>
  <c r="T81" i="39"/>
  <c r="T44" i="39"/>
  <c r="T34" i="39"/>
  <c r="T29" i="39"/>
  <c r="T68" i="39"/>
  <c r="T89" i="39"/>
  <c r="T32" i="39"/>
  <c r="T20" i="39"/>
  <c r="T76" i="39"/>
  <c r="T56" i="39"/>
  <c r="T106" i="39"/>
  <c r="T23" i="39"/>
  <c r="T15" i="39"/>
  <c r="T101" i="39"/>
  <c r="T30" i="39"/>
  <c r="T73" i="39"/>
  <c r="T91" i="39"/>
  <c r="T104" i="39"/>
  <c r="T107" i="39"/>
  <c r="T77" i="39"/>
  <c r="T111" i="39"/>
  <c r="T51" i="39"/>
  <c r="T67" i="39"/>
  <c r="T64" i="39"/>
  <c r="T36" i="39"/>
  <c r="T57" i="39"/>
  <c r="T31" i="39"/>
  <c r="T71" i="39"/>
  <c r="T108" i="39"/>
  <c r="T19" i="39"/>
  <c r="T66" i="39"/>
  <c r="T18" i="39"/>
  <c r="T93" i="39"/>
  <c r="T59" i="39"/>
  <c r="T52" i="39"/>
  <c r="T95" i="39"/>
  <c r="T25" i="39"/>
  <c r="T110" i="39"/>
  <c r="T54" i="39"/>
  <c r="T82" i="39"/>
  <c r="T72" i="39"/>
  <c r="T79" i="39"/>
  <c r="T37" i="39"/>
  <c r="T100" i="39"/>
  <c r="T103" i="39"/>
  <c r="T99" i="39"/>
  <c r="T62" i="39"/>
  <c r="T102" i="39"/>
  <c r="T96" i="39"/>
  <c r="T98" i="39"/>
  <c r="T69" i="39"/>
  <c r="T43" i="39"/>
  <c r="T27" i="43"/>
  <c r="T14" i="43"/>
  <c r="T30" i="43"/>
  <c r="T41" i="43"/>
  <c r="T32" i="43"/>
  <c r="T47" i="43"/>
  <c r="T62" i="43"/>
  <c r="T37" i="43"/>
  <c r="T61" i="43"/>
  <c r="T72" i="43"/>
  <c r="T24" i="43"/>
  <c r="T63" i="43"/>
  <c r="T36" i="43"/>
  <c r="T71" i="43"/>
  <c r="T84" i="43"/>
  <c r="T92" i="43"/>
  <c r="T100" i="43"/>
  <c r="T108" i="43"/>
  <c r="T69" i="43"/>
  <c r="T81" i="43"/>
  <c r="T97" i="43"/>
  <c r="T20" i="43"/>
  <c r="T91" i="43"/>
  <c r="T42" i="43"/>
  <c r="T111" i="43"/>
  <c r="T23" i="43"/>
  <c r="T12" i="43"/>
  <c r="T26" i="43"/>
  <c r="T44" i="43"/>
  <c r="T25" i="43"/>
  <c r="T46" i="43"/>
  <c r="T58" i="43"/>
  <c r="T28" i="43"/>
  <c r="T57" i="43"/>
  <c r="T70" i="43"/>
  <c r="T78" i="43"/>
  <c r="T52" i="43"/>
  <c r="T29" i="43"/>
  <c r="T64" i="43"/>
  <c r="T82" i="43"/>
  <c r="T90" i="43"/>
  <c r="T98" i="43"/>
  <c r="T106" i="43"/>
  <c r="T60" i="43"/>
  <c r="T55" i="43"/>
  <c r="T93" i="43"/>
  <c r="T109" i="43"/>
  <c r="T83" i="43"/>
  <c r="T13" i="43"/>
  <c r="T103" i="43"/>
  <c r="T31" i="43"/>
  <c r="T34" i="43"/>
  <c r="T38" i="43"/>
  <c r="T66" i="43"/>
  <c r="T65" i="43"/>
  <c r="T33" i="43"/>
  <c r="T48" i="43"/>
  <c r="T86" i="43"/>
  <c r="T102" i="43"/>
  <c r="T75" i="43"/>
  <c r="T101" i="43"/>
  <c r="T99" i="43"/>
  <c r="T35" i="43"/>
  <c r="T40" i="43"/>
  <c r="T39" i="43"/>
  <c r="T21" i="43"/>
  <c r="T68" i="43"/>
  <c r="T43" i="43"/>
  <c r="T59" i="43"/>
  <c r="T88" i="43"/>
  <c r="T104" i="43"/>
  <c r="T51" i="43"/>
  <c r="T105" i="43"/>
  <c r="T107" i="43"/>
  <c r="T22" i="43"/>
  <c r="T54" i="43"/>
  <c r="T76" i="43"/>
  <c r="T80" i="43"/>
  <c r="T56" i="43"/>
  <c r="T67" i="43"/>
  <c r="T15" i="43"/>
  <c r="T45" i="43"/>
  <c r="T49" i="43"/>
  <c r="T73" i="43"/>
  <c r="T94" i="43"/>
  <c r="T85" i="43"/>
  <c r="T87" i="43"/>
  <c r="T50" i="43"/>
  <c r="T79" i="43"/>
  <c r="T77" i="43"/>
  <c r="T19" i="43"/>
  <c r="T53" i="43"/>
  <c r="T96" i="43"/>
  <c r="T95" i="43"/>
  <c r="T16" i="43"/>
  <c r="T89" i="43"/>
  <c r="T18" i="43"/>
  <c r="T110" i="43"/>
  <c r="T17" i="43"/>
  <c r="T74" i="43"/>
  <c r="AK19" i="41"/>
  <c r="AK33" i="41"/>
  <c r="AK46" i="41"/>
  <c r="AK40" i="41"/>
  <c r="AK105" i="41"/>
  <c r="AK42" i="41"/>
  <c r="AK38" i="41"/>
  <c r="AK111" i="41"/>
  <c r="AK54" i="41"/>
  <c r="AK99" i="41"/>
  <c r="AK29" i="41"/>
  <c r="AK95" i="41"/>
  <c r="AK80" i="41"/>
  <c r="AK15" i="41"/>
  <c r="AK39" i="41"/>
  <c r="AK92" i="41"/>
  <c r="AK59" i="41"/>
  <c r="AK72" i="41"/>
  <c r="AK56" i="41"/>
  <c r="AK14" i="41"/>
  <c r="AK83" i="41"/>
  <c r="AK70" i="41"/>
  <c r="AK109" i="41"/>
  <c r="AK104" i="41"/>
  <c r="AK73" i="41"/>
  <c r="AK34" i="41"/>
  <c r="AK24" i="41"/>
  <c r="AK100" i="41"/>
  <c r="AK27" i="41"/>
  <c r="AK52" i="41"/>
  <c r="AK71" i="41"/>
  <c r="AK110" i="41"/>
  <c r="AK60" i="41"/>
  <c r="AK85" i="41"/>
  <c r="AK90" i="41"/>
  <c r="AK97" i="41"/>
  <c r="AK79" i="41"/>
  <c r="AK49" i="41"/>
  <c r="AK44" i="41"/>
  <c r="AK28" i="41"/>
  <c r="AK69" i="41"/>
  <c r="AK96" i="41"/>
  <c r="AK35" i="41"/>
  <c r="AK93" i="41"/>
  <c r="AK21" i="41"/>
  <c r="AK62" i="41"/>
  <c r="AK84" i="41"/>
  <c r="AK53" i="41"/>
  <c r="AK75" i="41"/>
  <c r="AK66" i="41"/>
  <c r="AK58" i="41"/>
  <c r="AK17" i="41"/>
  <c r="AK65" i="41"/>
  <c r="AK67" i="41"/>
  <c r="AK102" i="41"/>
  <c r="AK89" i="41"/>
  <c r="AK23" i="41"/>
  <c r="AK22" i="41"/>
  <c r="AK81" i="41"/>
  <c r="AK57" i="41"/>
  <c r="AK103" i="41"/>
  <c r="AK31" i="41"/>
  <c r="AK30" i="41"/>
  <c r="AK87" i="41"/>
  <c r="AK107" i="41"/>
  <c r="AK68" i="41"/>
  <c r="AK63" i="41"/>
  <c r="AK20" i="41"/>
  <c r="AK101" i="41"/>
  <c r="AK82" i="41"/>
  <c r="AK88" i="41"/>
  <c r="AK13" i="41"/>
  <c r="AK86" i="41"/>
  <c r="AK64" i="41"/>
  <c r="AK37" i="41"/>
  <c r="AK78" i="41"/>
  <c r="AK51" i="41"/>
  <c r="AK12" i="41"/>
  <c r="T12" i="41" s="1" a="1"/>
  <c r="AK98" i="41"/>
  <c r="AK61" i="41"/>
  <c r="AK77" i="41"/>
  <c r="AK32" i="41"/>
  <c r="AK25" i="41"/>
  <c r="AK47" i="41"/>
  <c r="AK94" i="41"/>
  <c r="AK106" i="41"/>
  <c r="AK55" i="41"/>
  <c r="AK16" i="41"/>
  <c r="AK91" i="41"/>
  <c r="AK45" i="41"/>
  <c r="AK36" i="41"/>
  <c r="AK74" i="41"/>
  <c r="AK41" i="41"/>
  <c r="AK50" i="41"/>
  <c r="AK26" i="41"/>
  <c r="AK76" i="41"/>
  <c r="AK18" i="41"/>
  <c r="AK43" i="41"/>
  <c r="AK48" i="41"/>
  <c r="AK108" i="41"/>
  <c r="AK110" i="27"/>
  <c r="AK72" i="27"/>
  <c r="AK76" i="27"/>
  <c r="AK27" i="27"/>
  <c r="AK38" i="27"/>
  <c r="AK68" i="27"/>
  <c r="AK102" i="27"/>
  <c r="AK95" i="27"/>
  <c r="AK16" i="27"/>
  <c r="AK44" i="27"/>
  <c r="AK59" i="27"/>
  <c r="AK62" i="27"/>
  <c r="AK60" i="27"/>
  <c r="AK37" i="27"/>
  <c r="AK14" i="27"/>
  <c r="AK69" i="27"/>
  <c r="AK46" i="27"/>
  <c r="AK36" i="27"/>
  <c r="AK41" i="27"/>
  <c r="AK111" i="27"/>
  <c r="AK45" i="27"/>
  <c r="AK73" i="27"/>
  <c r="AK34" i="27"/>
  <c r="AK77" i="27"/>
  <c r="AK106" i="27"/>
  <c r="AK55" i="27"/>
  <c r="AK101" i="27"/>
  <c r="AK25" i="27"/>
  <c r="AK94" i="27"/>
  <c r="AK93" i="27"/>
  <c r="AK78" i="27"/>
  <c r="AK57" i="27"/>
  <c r="AK86" i="27"/>
  <c r="AK51" i="27"/>
  <c r="AK39" i="27"/>
  <c r="AK52" i="27"/>
  <c r="AK80" i="27"/>
  <c r="AK54" i="27"/>
  <c r="AK30" i="27"/>
  <c r="AK32" i="27"/>
  <c r="AK47" i="27"/>
  <c r="AK91" i="27"/>
  <c r="AK96" i="27"/>
  <c r="AK75" i="27"/>
  <c r="AK88" i="27"/>
  <c r="AK83" i="27"/>
  <c r="AK108" i="27"/>
  <c r="AK35" i="27"/>
  <c r="AK71" i="27"/>
  <c r="AK18" i="27"/>
  <c r="AK20" i="27"/>
  <c r="AK98" i="27"/>
  <c r="AK65" i="27"/>
  <c r="AK42" i="27"/>
  <c r="AK70" i="27"/>
  <c r="AK104" i="27"/>
  <c r="AK22" i="27"/>
  <c r="AK105" i="27"/>
  <c r="AK21" i="27"/>
  <c r="AK33" i="27"/>
  <c r="AK23" i="27"/>
  <c r="AK74" i="27"/>
  <c r="AK56" i="27"/>
  <c r="AK31" i="27"/>
  <c r="AK99" i="27"/>
  <c r="AK40" i="27"/>
  <c r="AK43" i="27"/>
  <c r="AK28" i="27"/>
  <c r="AK97" i="27"/>
  <c r="AK109" i="27"/>
  <c r="AK82" i="27"/>
  <c r="AK63" i="27"/>
  <c r="AK48" i="27"/>
  <c r="AK103" i="27"/>
  <c r="AK61" i="27"/>
  <c r="AK49" i="27"/>
  <c r="AK26" i="27"/>
  <c r="AK12" i="27"/>
  <c r="T12" i="27" s="1" a="1"/>
  <c r="AK66" i="27"/>
  <c r="AK24" i="27"/>
  <c r="AK87" i="27"/>
  <c r="AK58" i="27"/>
  <c r="AK85" i="27"/>
  <c r="AK89" i="27"/>
  <c r="AK15" i="27"/>
  <c r="AK50" i="27"/>
  <c r="AK17" i="27"/>
  <c r="AK19" i="27"/>
  <c r="AK92" i="27"/>
  <c r="AK53" i="27"/>
  <c r="AK13" i="27"/>
  <c r="AK84" i="27"/>
  <c r="AK107" i="27"/>
  <c r="AK79" i="27"/>
  <c r="AK67" i="27"/>
  <c r="AK100" i="27"/>
  <c r="AK64" i="27"/>
  <c r="AK81" i="27"/>
  <c r="AK90" i="27"/>
  <c r="AK29" i="27"/>
  <c r="T99" i="37"/>
  <c r="T83" i="37"/>
  <c r="T67" i="37"/>
  <c r="T51" i="37"/>
  <c r="T35" i="37"/>
  <c r="T19" i="37"/>
  <c r="T102" i="37"/>
  <c r="T86" i="37"/>
  <c r="T70" i="37"/>
  <c r="T54" i="37"/>
  <c r="T38" i="37"/>
  <c r="T22" i="37"/>
  <c r="T101" i="37"/>
  <c r="T69" i="37"/>
  <c r="T37" i="37"/>
  <c r="T108" i="37"/>
  <c r="T76" i="37"/>
  <c r="T44" i="37"/>
  <c r="T12" i="37"/>
  <c r="T49" i="37"/>
  <c r="T80" i="37"/>
  <c r="T16" i="37"/>
  <c r="T105" i="37"/>
  <c r="T72" i="37"/>
  <c r="T25" i="37"/>
  <c r="T103" i="37"/>
  <c r="T87" i="37"/>
  <c r="T71" i="37"/>
  <c r="T55" i="37"/>
  <c r="T39" i="37"/>
  <c r="T23" i="37"/>
  <c r="T106" i="37"/>
  <c r="T90" i="37"/>
  <c r="T74" i="37"/>
  <c r="T58" i="37"/>
  <c r="T42" i="37"/>
  <c r="T26" i="37"/>
  <c r="T109" i="37"/>
  <c r="T77" i="37"/>
  <c r="T45" i="37"/>
  <c r="T13" i="37"/>
  <c r="T84" i="37"/>
  <c r="T52" i="37"/>
  <c r="T20" i="37"/>
  <c r="T65" i="37"/>
  <c r="T96" i="37"/>
  <c r="T32" i="37"/>
  <c r="T24" i="37"/>
  <c r="T104" i="37"/>
  <c r="T57" i="37"/>
  <c r="T111" i="37"/>
  <c r="T79" i="37"/>
  <c r="T47" i="37"/>
  <c r="T15" i="37"/>
  <c r="T82" i="37"/>
  <c r="T50" i="37"/>
  <c r="T18" i="37"/>
  <c r="T61" i="37"/>
  <c r="T100" i="37"/>
  <c r="T36" i="37"/>
  <c r="T33" i="37"/>
  <c r="T88" i="37"/>
  <c r="T40" i="37"/>
  <c r="T107" i="37"/>
  <c r="T75" i="37"/>
  <c r="T43" i="37"/>
  <c r="T110" i="37"/>
  <c r="T78" i="37"/>
  <c r="T46" i="37"/>
  <c r="T14" i="37"/>
  <c r="T53" i="37"/>
  <c r="T92" i="37"/>
  <c r="T28" i="37"/>
  <c r="T17" i="37"/>
  <c r="T56" i="37"/>
  <c r="T89" i="37"/>
  <c r="T59" i="37"/>
  <c r="T94" i="37"/>
  <c r="T30" i="37"/>
  <c r="T21" i="37"/>
  <c r="T81" i="37"/>
  <c r="T41" i="37"/>
  <c r="T95" i="37"/>
  <c r="T31" i="37"/>
  <c r="T66" i="37"/>
  <c r="T93" i="37"/>
  <c r="T68" i="37"/>
  <c r="T64" i="37"/>
  <c r="T98" i="37"/>
  <c r="T29" i="37"/>
  <c r="T73" i="37"/>
  <c r="T91" i="37"/>
  <c r="T62" i="37"/>
  <c r="T60" i="37"/>
  <c r="T85" i="37"/>
  <c r="T34" i="37"/>
  <c r="T27" i="37"/>
  <c r="T97" i="37"/>
  <c r="T48" i="37"/>
  <c r="T63" i="37"/>
  <c r="AQ12" i="37" l="1" a="1"/>
  <c r="AR12" i="37" a="1"/>
  <c r="AR12" i="43" a="1"/>
  <c r="AQ12" i="43" a="1"/>
  <c r="T80" i="41"/>
  <c r="T101" i="41"/>
  <c r="T29" i="41"/>
  <c r="T57" i="41"/>
  <c r="T102" i="41"/>
  <c r="T39" i="41"/>
  <c r="T83" i="41"/>
  <c r="T69" i="41"/>
  <c r="T97" i="41"/>
  <c r="T31" i="41"/>
  <c r="T55" i="41"/>
  <c r="T32" i="41"/>
  <c r="T15" i="41"/>
  <c r="T90" i="41"/>
  <c r="T56" i="41"/>
  <c r="T13" i="41"/>
  <c r="T91" i="41"/>
  <c r="T94" i="41"/>
  <c r="T23" i="41"/>
  <c r="T22" i="41"/>
  <c r="T38" i="41"/>
  <c r="T16" i="41"/>
  <c r="T62" i="41"/>
  <c r="T37" i="41"/>
  <c r="T54" i="41"/>
  <c r="T88" i="41"/>
  <c r="T71" i="41"/>
  <c r="T43" i="41"/>
  <c r="T33" i="41"/>
  <c r="T106" i="41"/>
  <c r="T76" i="41"/>
  <c r="T36" i="41"/>
  <c r="T109" i="41"/>
  <c r="T42" i="41"/>
  <c r="T87" i="41"/>
  <c r="T58" i="41"/>
  <c r="T40" i="41"/>
  <c r="T26" i="41"/>
  <c r="T19" i="41"/>
  <c r="T105" i="41"/>
  <c r="T21" i="41"/>
  <c r="T24" i="41"/>
  <c r="T93" i="41"/>
  <c r="T25" i="41"/>
  <c r="T89" i="41"/>
  <c r="T45" i="41"/>
  <c r="T82" i="41"/>
  <c r="T49" i="41"/>
  <c r="T52" i="41"/>
  <c r="T98" i="41"/>
  <c r="T103" i="41"/>
  <c r="T72" i="41"/>
  <c r="T92" i="41"/>
  <c r="T34" i="41"/>
  <c r="T85" i="41"/>
  <c r="T95" i="41"/>
  <c r="T104" i="41"/>
  <c r="T110" i="41"/>
  <c r="T12" i="41"/>
  <c r="T14" i="41"/>
  <c r="T107" i="41"/>
  <c r="T77" i="41"/>
  <c r="T79" i="41"/>
  <c r="T44" i="41"/>
  <c r="T65" i="41"/>
  <c r="T70" i="41"/>
  <c r="T27" i="41"/>
  <c r="T30" i="41"/>
  <c r="T86" i="41"/>
  <c r="T74" i="41"/>
  <c r="T28" i="41"/>
  <c r="T20" i="41"/>
  <c r="T48" i="41"/>
  <c r="T84" i="41"/>
  <c r="T66" i="41"/>
  <c r="T17" i="41"/>
  <c r="T59" i="41"/>
  <c r="T78" i="41"/>
  <c r="T96" i="41"/>
  <c r="T81" i="41"/>
  <c r="T50" i="41"/>
  <c r="T68" i="41"/>
  <c r="T111" i="41"/>
  <c r="T53" i="41"/>
  <c r="T67" i="41"/>
  <c r="T60" i="41"/>
  <c r="T61" i="41"/>
  <c r="T64" i="41"/>
  <c r="T75" i="41"/>
  <c r="T18" i="41"/>
  <c r="T46" i="41"/>
  <c r="T35" i="41"/>
  <c r="T99" i="41"/>
  <c r="T73" i="41"/>
  <c r="T47" i="41"/>
  <c r="T51" i="41"/>
  <c r="T100" i="41"/>
  <c r="T108" i="41"/>
  <c r="T41" i="41"/>
  <c r="T63" i="41"/>
  <c r="T71" i="27"/>
  <c r="T81" i="27"/>
  <c r="T39" i="27"/>
  <c r="T56" i="27"/>
  <c r="T98" i="27"/>
  <c r="T23" i="27"/>
  <c r="T57" i="27"/>
  <c r="T18" i="27"/>
  <c r="T61" i="27"/>
  <c r="T100" i="27"/>
  <c r="T94" i="27"/>
  <c r="T73" i="27"/>
  <c r="T35" i="27"/>
  <c r="T53" i="27"/>
  <c r="T21" i="27"/>
  <c r="T33" i="27"/>
  <c r="T16" i="27"/>
  <c r="T79" i="27"/>
  <c r="T46" i="27"/>
  <c r="T44" i="27"/>
  <c r="T84" i="27"/>
  <c r="T92" i="27"/>
  <c r="T48" i="27"/>
  <c r="T104" i="27"/>
  <c r="T93" i="27"/>
  <c r="T17" i="27"/>
  <c r="T65" i="27"/>
  <c r="T55" i="27"/>
  <c r="T28" i="27"/>
  <c r="T64" i="27"/>
  <c r="T108" i="27"/>
  <c r="T54" i="27"/>
  <c r="T103" i="27"/>
  <c r="T24" i="27"/>
  <c r="T97" i="27"/>
  <c r="T86" i="27"/>
  <c r="T29" i="27"/>
  <c r="T102" i="27"/>
  <c r="T37" i="27"/>
  <c r="T22" i="27"/>
  <c r="T109" i="27"/>
  <c r="T69" i="27"/>
  <c r="T74" i="27"/>
  <c r="T15" i="27"/>
  <c r="T91" i="27"/>
  <c r="T25" i="27"/>
  <c r="T34" i="27"/>
  <c r="T78" i="27"/>
  <c r="T58" i="27"/>
  <c r="T12" i="27"/>
  <c r="T83" i="27"/>
  <c r="T13" i="27"/>
  <c r="T32" i="27"/>
  <c r="T60" i="27"/>
  <c r="T42" i="27"/>
  <c r="T62" i="27"/>
  <c r="T75" i="27"/>
  <c r="T77" i="27"/>
  <c r="T90" i="27"/>
  <c r="T36" i="27"/>
  <c r="T49" i="27"/>
  <c r="T41" i="27"/>
  <c r="T96" i="27"/>
  <c r="T31" i="27"/>
  <c r="T52" i="27"/>
  <c r="T14" i="27"/>
  <c r="T72" i="27"/>
  <c r="T68" i="27"/>
  <c r="T110" i="27"/>
  <c r="T88" i="27"/>
  <c r="T47" i="27"/>
  <c r="T30" i="27"/>
  <c r="T19" i="27"/>
  <c r="T51" i="27"/>
  <c r="T85" i="27"/>
  <c r="T89" i="27"/>
  <c r="T59" i="27"/>
  <c r="T67" i="27"/>
  <c r="T107" i="27"/>
  <c r="T43" i="27"/>
  <c r="T66" i="27"/>
  <c r="T50" i="27"/>
  <c r="T95" i="27"/>
  <c r="T27" i="27"/>
  <c r="T82" i="27"/>
  <c r="T76" i="27"/>
  <c r="T99" i="27"/>
  <c r="T26" i="27"/>
  <c r="T20" i="27"/>
  <c r="T38" i="27"/>
  <c r="T40" i="27"/>
  <c r="T101" i="27"/>
  <c r="T63" i="27"/>
  <c r="T111" i="27"/>
  <c r="T87" i="27"/>
  <c r="T80" i="27"/>
  <c r="T106" i="27"/>
  <c r="T105" i="27"/>
  <c r="T45" i="27"/>
  <c r="T70" i="27"/>
  <c r="AQ12" i="39" a="1"/>
  <c r="AR12" i="39" a="1"/>
  <c r="AQ18" i="43" l="1"/>
  <c r="AQ34" i="43"/>
  <c r="AQ28" i="43"/>
  <c r="AQ43" i="43"/>
  <c r="AQ27" i="43"/>
  <c r="AQ44" i="43"/>
  <c r="AQ50" i="43"/>
  <c r="AQ54" i="43"/>
  <c r="AQ58" i="43"/>
  <c r="AQ62" i="43"/>
  <c r="AQ66" i="43"/>
  <c r="AQ70" i="43"/>
  <c r="AQ74" i="43"/>
  <c r="AQ78" i="43"/>
  <c r="AQ25" i="43"/>
  <c r="AQ46" i="43"/>
  <c r="AQ86" i="43"/>
  <c r="AQ94" i="43"/>
  <c r="AQ102" i="43"/>
  <c r="AQ110" i="43"/>
  <c r="AQ85" i="43"/>
  <c r="AQ93" i="43"/>
  <c r="AQ101" i="43"/>
  <c r="AQ109" i="43"/>
  <c r="AQ33" i="43"/>
  <c r="AQ22" i="43"/>
  <c r="AQ16" i="43"/>
  <c r="AQ32" i="43"/>
  <c r="AQ15" i="43"/>
  <c r="AQ31" i="43"/>
  <c r="AQ47" i="43"/>
  <c r="AQ51" i="43"/>
  <c r="AQ55" i="43"/>
  <c r="AQ59" i="43"/>
  <c r="AQ63" i="43"/>
  <c r="AQ67" i="43"/>
  <c r="AQ71" i="43"/>
  <c r="AQ75" i="43"/>
  <c r="AQ13" i="43"/>
  <c r="AQ42" i="43"/>
  <c r="AQ80" i="43"/>
  <c r="AQ88" i="43"/>
  <c r="AQ96" i="43"/>
  <c r="AQ104" i="43"/>
  <c r="AQ79" i="43"/>
  <c r="AQ87" i="43"/>
  <c r="AQ95" i="43"/>
  <c r="AQ103" i="43"/>
  <c r="AQ111" i="43"/>
  <c r="AQ12" i="43"/>
  <c r="AQ14" i="43"/>
  <c r="AQ24" i="43"/>
  <c r="AQ23" i="43"/>
  <c r="AQ49" i="43"/>
  <c r="AQ57" i="43"/>
  <c r="AQ65" i="43"/>
  <c r="AQ73" i="43"/>
  <c r="AQ41" i="43"/>
  <c r="AQ84" i="43"/>
  <c r="AQ100" i="43"/>
  <c r="AQ83" i="43"/>
  <c r="AQ99" i="43"/>
  <c r="AQ21" i="43"/>
  <c r="AQ26" i="43"/>
  <c r="AQ36" i="43"/>
  <c r="AQ35" i="43"/>
  <c r="AQ52" i="43"/>
  <c r="AQ60" i="43"/>
  <c r="AQ68" i="43"/>
  <c r="AQ76" i="43"/>
  <c r="AQ45" i="43"/>
  <c r="AQ90" i="43"/>
  <c r="AQ106" i="43"/>
  <c r="AQ89" i="43"/>
  <c r="AQ105" i="43"/>
  <c r="AQ38" i="43"/>
  <c r="AQ19" i="43"/>
  <c r="AQ56" i="43"/>
  <c r="AQ72" i="43"/>
  <c r="AQ82" i="43"/>
  <c r="AQ81" i="43"/>
  <c r="AQ17" i="43"/>
  <c r="AQ30" i="43"/>
  <c r="AQ40" i="43"/>
  <c r="AQ61" i="43"/>
  <c r="AQ77" i="43"/>
  <c r="AQ92" i="43"/>
  <c r="AQ91" i="43"/>
  <c r="AQ39" i="43"/>
  <c r="AQ69" i="43"/>
  <c r="AQ108" i="43"/>
  <c r="AQ20" i="43"/>
  <c r="AQ64" i="43"/>
  <c r="AQ98" i="43"/>
  <c r="AQ37" i="43"/>
  <c r="AQ48" i="43"/>
  <c r="AQ97" i="43"/>
  <c r="AQ53" i="43"/>
  <c r="AQ107" i="43"/>
  <c r="AQ29" i="43"/>
  <c r="AR12" i="41" a="1"/>
  <c r="AQ12" i="41" a="1"/>
  <c r="AR42" i="43"/>
  <c r="AN42" i="43" s="1"/>
  <c r="AR16" i="43"/>
  <c r="AN16" i="43" s="1"/>
  <c r="AR24" i="43"/>
  <c r="AN24" i="43" s="1"/>
  <c r="AR32" i="43"/>
  <c r="AN32" i="43" s="1"/>
  <c r="AR39" i="43"/>
  <c r="AN39" i="43" s="1"/>
  <c r="AR14" i="43"/>
  <c r="AN14" i="43" s="1"/>
  <c r="AR30" i="43"/>
  <c r="AN30" i="43" s="1"/>
  <c r="AR44" i="43"/>
  <c r="AN44" i="43" s="1"/>
  <c r="AR51" i="43"/>
  <c r="AN51" i="43" s="1"/>
  <c r="AR59" i="43"/>
  <c r="AN59" i="43" s="1"/>
  <c r="AR68" i="43"/>
  <c r="AN68" i="43" s="1"/>
  <c r="AR72" i="43"/>
  <c r="AN72" i="43" s="1"/>
  <c r="AR76" i="43"/>
  <c r="AN76" i="43" s="1"/>
  <c r="AR15" i="43"/>
  <c r="AN15" i="43" s="1"/>
  <c r="AR31" i="43"/>
  <c r="AN31" i="43" s="1"/>
  <c r="AR50" i="43"/>
  <c r="AN50" i="43" s="1"/>
  <c r="AR58" i="43"/>
  <c r="AN58" i="43" s="1"/>
  <c r="AR66" i="43"/>
  <c r="AN66" i="43" s="1"/>
  <c r="AR34" i="43"/>
  <c r="AN34" i="43" s="1"/>
  <c r="AR52" i="43"/>
  <c r="AN52" i="43" s="1"/>
  <c r="AR69" i="43"/>
  <c r="AN69" i="43" s="1"/>
  <c r="AR79" i="43"/>
  <c r="AN79" i="43" s="1"/>
  <c r="AR83" i="43"/>
  <c r="AN83" i="43" s="1"/>
  <c r="AR87" i="43"/>
  <c r="AN87" i="43" s="1"/>
  <c r="AR91" i="43"/>
  <c r="AN91" i="43" s="1"/>
  <c r="AR95" i="43"/>
  <c r="AN95" i="43" s="1"/>
  <c r="AR99" i="43"/>
  <c r="AN99" i="43" s="1"/>
  <c r="AR103" i="43"/>
  <c r="AN103" i="43" s="1"/>
  <c r="AR107" i="43"/>
  <c r="AN107" i="43" s="1"/>
  <c r="AR111" i="43"/>
  <c r="AN111" i="43" s="1"/>
  <c r="AR27" i="43"/>
  <c r="AN27" i="43" s="1"/>
  <c r="AR45" i="43"/>
  <c r="AN45" i="43" s="1"/>
  <c r="AR61" i="43"/>
  <c r="AN61" i="43" s="1"/>
  <c r="AR67" i="43"/>
  <c r="AN67" i="43" s="1"/>
  <c r="AR23" i="43"/>
  <c r="AN23" i="43" s="1"/>
  <c r="AR73" i="43"/>
  <c r="AN73" i="43" s="1"/>
  <c r="AR57" i="43"/>
  <c r="AN57" i="43" s="1"/>
  <c r="AR84" i="43"/>
  <c r="AN84" i="43" s="1"/>
  <c r="AR92" i="43"/>
  <c r="AN92" i="43" s="1"/>
  <c r="AR100" i="43"/>
  <c r="AN100" i="43" s="1"/>
  <c r="AR108" i="43"/>
  <c r="AN108" i="43" s="1"/>
  <c r="AR90" i="43"/>
  <c r="AN90" i="43" s="1"/>
  <c r="AR106" i="43"/>
  <c r="AN106" i="43" s="1"/>
  <c r="AR56" i="43"/>
  <c r="AN56" i="43" s="1"/>
  <c r="AR86" i="43"/>
  <c r="AN86" i="43" s="1"/>
  <c r="AR102" i="43"/>
  <c r="AN102" i="43" s="1"/>
  <c r="AR17" i="43"/>
  <c r="AN17" i="43" s="1"/>
  <c r="AR25" i="43"/>
  <c r="AN25" i="43" s="1"/>
  <c r="AR33" i="43"/>
  <c r="AN33" i="43" s="1"/>
  <c r="AR21" i="43"/>
  <c r="AN21" i="43" s="1"/>
  <c r="AR12" i="43"/>
  <c r="AR36" i="43"/>
  <c r="AN36" i="43" s="1"/>
  <c r="AR47" i="43"/>
  <c r="AN47" i="43" s="1"/>
  <c r="AR74" i="43"/>
  <c r="AN74" i="43" s="1"/>
  <c r="AR54" i="43"/>
  <c r="AN54" i="43" s="1"/>
  <c r="AR65" i="43"/>
  <c r="AN65" i="43" s="1"/>
  <c r="AR89" i="43"/>
  <c r="AN89" i="43" s="1"/>
  <c r="AR105" i="43"/>
  <c r="AN105" i="43" s="1"/>
  <c r="AR48" i="43"/>
  <c r="AN48" i="43" s="1"/>
  <c r="AR37" i="43"/>
  <c r="AN37" i="43" s="1"/>
  <c r="AR104" i="43"/>
  <c r="AN104" i="43" s="1"/>
  <c r="AR71" i="43"/>
  <c r="AN71" i="43" s="1"/>
  <c r="AR38" i="43"/>
  <c r="AN38" i="43" s="1"/>
  <c r="AR28" i="43"/>
  <c r="AN28" i="43" s="1"/>
  <c r="AR35" i="43"/>
  <c r="AN35" i="43" s="1"/>
  <c r="AR70" i="43"/>
  <c r="AN70" i="43" s="1"/>
  <c r="AR41" i="43"/>
  <c r="AN41" i="43" s="1"/>
  <c r="AR49" i="43"/>
  <c r="AN49" i="43" s="1"/>
  <c r="AR85" i="43"/>
  <c r="AN85" i="43" s="1"/>
  <c r="AR101" i="43"/>
  <c r="AN101" i="43" s="1"/>
  <c r="AR40" i="43"/>
  <c r="AN40" i="43" s="1"/>
  <c r="AR60" i="43"/>
  <c r="AN60" i="43" s="1"/>
  <c r="AR96" i="43"/>
  <c r="AN96" i="43" s="1"/>
  <c r="AR53" i="43"/>
  <c r="AN53" i="43" s="1"/>
  <c r="AR46" i="43"/>
  <c r="AN46" i="43" s="1"/>
  <c r="AR55" i="43"/>
  <c r="AN55" i="43" s="1"/>
  <c r="AR62" i="43"/>
  <c r="AN62" i="43" s="1"/>
  <c r="AR93" i="43"/>
  <c r="AN93" i="43" s="1"/>
  <c r="AR64" i="43"/>
  <c r="AN64" i="43" s="1"/>
  <c r="AR82" i="43"/>
  <c r="AN82" i="43" s="1"/>
  <c r="AR29" i="43"/>
  <c r="AN29" i="43" s="1"/>
  <c r="AR20" i="43"/>
  <c r="AN20" i="43" s="1"/>
  <c r="AR63" i="43"/>
  <c r="AN63" i="43" s="1"/>
  <c r="AR22" i="43"/>
  <c r="AN22" i="43" s="1"/>
  <c r="AR97" i="43"/>
  <c r="AN97" i="43" s="1"/>
  <c r="AR75" i="43"/>
  <c r="AN75" i="43" s="1"/>
  <c r="AR98" i="43"/>
  <c r="AN98" i="43" s="1"/>
  <c r="AR19" i="43"/>
  <c r="AN19" i="43" s="1"/>
  <c r="AR81" i="43"/>
  <c r="AN81" i="43" s="1"/>
  <c r="AR88" i="43"/>
  <c r="AN88" i="43" s="1"/>
  <c r="AR78" i="43"/>
  <c r="AN78" i="43" s="1"/>
  <c r="AR109" i="43"/>
  <c r="AN109" i="43" s="1"/>
  <c r="AR94" i="43"/>
  <c r="AN94" i="43" s="1"/>
  <c r="AR43" i="43"/>
  <c r="AN43" i="43" s="1"/>
  <c r="AR80" i="43"/>
  <c r="AN80" i="43" s="1"/>
  <c r="AR26" i="43"/>
  <c r="AN26" i="43" s="1"/>
  <c r="AR110" i="43"/>
  <c r="AN110" i="43" s="1"/>
  <c r="AR13" i="43"/>
  <c r="AN13" i="43" s="1"/>
  <c r="AR77" i="43"/>
  <c r="AN77" i="43" s="1"/>
  <c r="AR18" i="43"/>
  <c r="AN18" i="43" s="1"/>
  <c r="AR107" i="39"/>
  <c r="AN107" i="39" s="1"/>
  <c r="AR99" i="39"/>
  <c r="AN99" i="39" s="1"/>
  <c r="AR92" i="39"/>
  <c r="AN92" i="39" s="1"/>
  <c r="AR84" i="39"/>
  <c r="AN84" i="39" s="1"/>
  <c r="AR76" i="39"/>
  <c r="AN76" i="39" s="1"/>
  <c r="AR68" i="39"/>
  <c r="AN68" i="39" s="1"/>
  <c r="AR60" i="39"/>
  <c r="AN60" i="39" s="1"/>
  <c r="AR52" i="39"/>
  <c r="AN52" i="39" s="1"/>
  <c r="AR44" i="39"/>
  <c r="AN44" i="39" s="1"/>
  <c r="AR36" i="39"/>
  <c r="AN36" i="39" s="1"/>
  <c r="AR28" i="39"/>
  <c r="AN28" i="39" s="1"/>
  <c r="AR20" i="39"/>
  <c r="AN20" i="39" s="1"/>
  <c r="AR109" i="39"/>
  <c r="AN109" i="39" s="1"/>
  <c r="AR101" i="39"/>
  <c r="AN101" i="39" s="1"/>
  <c r="AR91" i="39"/>
  <c r="AN91" i="39" s="1"/>
  <c r="AR83" i="39"/>
  <c r="AN83" i="39" s="1"/>
  <c r="AR75" i="39"/>
  <c r="AN75" i="39" s="1"/>
  <c r="AR67" i="39"/>
  <c r="AN67" i="39" s="1"/>
  <c r="AR59" i="39"/>
  <c r="AN59" i="39" s="1"/>
  <c r="AR51" i="39"/>
  <c r="AN51" i="39" s="1"/>
  <c r="AR43" i="39"/>
  <c r="AN43" i="39" s="1"/>
  <c r="AR35" i="39"/>
  <c r="AN35" i="39" s="1"/>
  <c r="AR27" i="39"/>
  <c r="AN27" i="39" s="1"/>
  <c r="AR19" i="39"/>
  <c r="AN19" i="39" s="1"/>
  <c r="AR108" i="39"/>
  <c r="AN108" i="39" s="1"/>
  <c r="AR100" i="39"/>
  <c r="AN100" i="39" s="1"/>
  <c r="AR93" i="39"/>
  <c r="AN93" i="39" s="1"/>
  <c r="AR85" i="39"/>
  <c r="AN85" i="39" s="1"/>
  <c r="AR77" i="39"/>
  <c r="AN77" i="39" s="1"/>
  <c r="AR69" i="39"/>
  <c r="AN69" i="39" s="1"/>
  <c r="AR110" i="39"/>
  <c r="AN110" i="39" s="1"/>
  <c r="AR73" i="39"/>
  <c r="AN73" i="39" s="1"/>
  <c r="AR57" i="39"/>
  <c r="AN57" i="39" s="1"/>
  <c r="AR41" i="39"/>
  <c r="AN41" i="39" s="1"/>
  <c r="AR25" i="39"/>
  <c r="AN25" i="39" s="1"/>
  <c r="AR81" i="39"/>
  <c r="AN81" i="39" s="1"/>
  <c r="AR61" i="39"/>
  <c r="AN61" i="39" s="1"/>
  <c r="AR45" i="39"/>
  <c r="AN45" i="39" s="1"/>
  <c r="AR29" i="39"/>
  <c r="AN29" i="39" s="1"/>
  <c r="AR13" i="39"/>
  <c r="AR89" i="39"/>
  <c r="AN89" i="39" s="1"/>
  <c r="AR54" i="39"/>
  <c r="AN54" i="39" s="1"/>
  <c r="AR38" i="39"/>
  <c r="AN38" i="39" s="1"/>
  <c r="AR22" i="39"/>
  <c r="AN22" i="39" s="1"/>
  <c r="AR98" i="39"/>
  <c r="AN98" i="39" s="1"/>
  <c r="AR65" i="39"/>
  <c r="AN65" i="39" s="1"/>
  <c r="AR53" i="39"/>
  <c r="AN53" i="39" s="1"/>
  <c r="AR37" i="39"/>
  <c r="AN37" i="39" s="1"/>
  <c r="AR21" i="39"/>
  <c r="AN21" i="39" s="1"/>
  <c r="AR12" i="39"/>
  <c r="AR70" i="39"/>
  <c r="AN70" i="39" s="1"/>
  <c r="AR34" i="39"/>
  <c r="AN34" i="39" s="1"/>
  <c r="AR102" i="39"/>
  <c r="AN102" i="39" s="1"/>
  <c r="AR49" i="39"/>
  <c r="AN49" i="39" s="1"/>
  <c r="AR17" i="39"/>
  <c r="AN17" i="39" s="1"/>
  <c r="AR58" i="39"/>
  <c r="AN58" i="39" s="1"/>
  <c r="AR26" i="39"/>
  <c r="AN26" i="39" s="1"/>
  <c r="AR103" i="39"/>
  <c r="AN103" i="39" s="1"/>
  <c r="AR87" i="39"/>
  <c r="AN87" i="39" s="1"/>
  <c r="AR71" i="39"/>
  <c r="AN71" i="39" s="1"/>
  <c r="AR55" i="39"/>
  <c r="AN55" i="39" s="1"/>
  <c r="AR39" i="39"/>
  <c r="AN39" i="39" s="1"/>
  <c r="AR23" i="39"/>
  <c r="AN23" i="39" s="1"/>
  <c r="AR105" i="39"/>
  <c r="AN105" i="39" s="1"/>
  <c r="AR88" i="39"/>
  <c r="AN88" i="39" s="1"/>
  <c r="AR72" i="39"/>
  <c r="AN72" i="39" s="1"/>
  <c r="AR56" i="39"/>
  <c r="AN56" i="39" s="1"/>
  <c r="AR40" i="39"/>
  <c r="AN40" i="39" s="1"/>
  <c r="AR24" i="39"/>
  <c r="AN24" i="39" s="1"/>
  <c r="AR104" i="39"/>
  <c r="AN104" i="39" s="1"/>
  <c r="AR90" i="39"/>
  <c r="AN90" i="39" s="1"/>
  <c r="AR74" i="39"/>
  <c r="AN74" i="39" s="1"/>
  <c r="AR94" i="39"/>
  <c r="AN94" i="39" s="1"/>
  <c r="AR46" i="39"/>
  <c r="AN46" i="39" s="1"/>
  <c r="AR14" i="39"/>
  <c r="AR50" i="39"/>
  <c r="AN50" i="39" s="1"/>
  <c r="AR78" i="39"/>
  <c r="AN78" i="39" s="1"/>
  <c r="AR86" i="39"/>
  <c r="AN86" i="39" s="1"/>
  <c r="AR111" i="39"/>
  <c r="AN111" i="39" s="1"/>
  <c r="AR79" i="39"/>
  <c r="AN79" i="39" s="1"/>
  <c r="AR47" i="39"/>
  <c r="AN47" i="39" s="1"/>
  <c r="AR15" i="39"/>
  <c r="AN15" i="39" s="1"/>
  <c r="AR80" i="39"/>
  <c r="AN80" i="39" s="1"/>
  <c r="AR48" i="39"/>
  <c r="AN48" i="39" s="1"/>
  <c r="AR16" i="39"/>
  <c r="AN16" i="39" s="1"/>
  <c r="AR82" i="39"/>
  <c r="AN82" i="39" s="1"/>
  <c r="AR62" i="39"/>
  <c r="AN62" i="39" s="1"/>
  <c r="AR18" i="39"/>
  <c r="AN18" i="39" s="1"/>
  <c r="AR42" i="39"/>
  <c r="AN42" i="39" s="1"/>
  <c r="AR95" i="39"/>
  <c r="AN95" i="39" s="1"/>
  <c r="AR31" i="39"/>
  <c r="AN31" i="39" s="1"/>
  <c r="AR64" i="39"/>
  <c r="AN64" i="39" s="1"/>
  <c r="AR96" i="39"/>
  <c r="AN96" i="39" s="1"/>
  <c r="AR30" i="39"/>
  <c r="AN30" i="39" s="1"/>
  <c r="AR106" i="39"/>
  <c r="AN106" i="39" s="1"/>
  <c r="AR33" i="39"/>
  <c r="AN33" i="39" s="1"/>
  <c r="AR63" i="39"/>
  <c r="AN63" i="39" s="1"/>
  <c r="AR97" i="39"/>
  <c r="AN97" i="39" s="1"/>
  <c r="AR32" i="39"/>
  <c r="AN32" i="39" s="1"/>
  <c r="AR66" i="39"/>
  <c r="AN66" i="39" s="1"/>
  <c r="AQ12" i="27" a="1"/>
  <c r="AR12" i="27" a="1"/>
  <c r="AR110" i="37"/>
  <c r="AN110" i="37" s="1"/>
  <c r="AR106" i="37"/>
  <c r="AN106" i="37" s="1"/>
  <c r="AR102" i="37"/>
  <c r="AN102" i="37" s="1"/>
  <c r="AR98" i="37"/>
  <c r="AN98" i="37" s="1"/>
  <c r="AR94" i="37"/>
  <c r="AN94" i="37" s="1"/>
  <c r="AR90" i="37"/>
  <c r="AN90" i="37" s="1"/>
  <c r="AR86" i="37"/>
  <c r="AN86" i="37" s="1"/>
  <c r="AR82" i="37"/>
  <c r="AN82" i="37" s="1"/>
  <c r="AR78" i="37"/>
  <c r="AN78" i="37" s="1"/>
  <c r="AR74" i="37"/>
  <c r="AN74" i="37" s="1"/>
  <c r="AR70" i="37"/>
  <c r="AN70" i="37" s="1"/>
  <c r="AR66" i="37"/>
  <c r="AN66" i="37" s="1"/>
  <c r="AR62" i="37"/>
  <c r="AN62" i="37" s="1"/>
  <c r="AR58" i="37"/>
  <c r="AN58" i="37" s="1"/>
  <c r="AR54" i="37"/>
  <c r="AN54" i="37" s="1"/>
  <c r="AR50" i="37"/>
  <c r="AN50" i="37" s="1"/>
  <c r="AR44" i="37"/>
  <c r="AN44" i="37" s="1"/>
  <c r="AR36" i="37"/>
  <c r="AN36" i="37" s="1"/>
  <c r="AR28" i="37"/>
  <c r="AN28" i="37" s="1"/>
  <c r="AR20" i="37"/>
  <c r="AN20" i="37" s="1"/>
  <c r="AR104" i="37"/>
  <c r="AN104" i="37" s="1"/>
  <c r="AR88" i="37"/>
  <c r="AN88" i="37" s="1"/>
  <c r="AR72" i="37"/>
  <c r="AN72" i="37" s="1"/>
  <c r="AR56" i="37"/>
  <c r="AN56" i="37" s="1"/>
  <c r="AR32" i="37"/>
  <c r="AN32" i="37" s="1"/>
  <c r="AR12" i="37"/>
  <c r="AR108" i="37"/>
  <c r="AN108" i="37" s="1"/>
  <c r="AR92" i="37"/>
  <c r="AN92" i="37" s="1"/>
  <c r="AR76" i="37"/>
  <c r="AN76" i="37" s="1"/>
  <c r="AR60" i="37"/>
  <c r="AN60" i="37" s="1"/>
  <c r="AR40" i="37"/>
  <c r="AN40" i="37" s="1"/>
  <c r="AR45" i="37"/>
  <c r="AN45" i="37" s="1"/>
  <c r="AR37" i="37"/>
  <c r="AN37" i="37" s="1"/>
  <c r="AR29" i="37"/>
  <c r="AN29" i="37" s="1"/>
  <c r="AR21" i="37"/>
  <c r="AN21" i="37" s="1"/>
  <c r="AR13" i="37"/>
  <c r="AN13" i="37" s="1"/>
  <c r="AR105" i="37"/>
  <c r="AN105" i="37" s="1"/>
  <c r="AR97" i="37"/>
  <c r="AN97" i="37" s="1"/>
  <c r="AR89" i="37"/>
  <c r="AN89" i="37" s="1"/>
  <c r="AR81" i="37"/>
  <c r="AN81" i="37" s="1"/>
  <c r="AR73" i="37"/>
  <c r="AN73" i="37" s="1"/>
  <c r="AR65" i="37"/>
  <c r="AN65" i="37" s="1"/>
  <c r="AR57" i="37"/>
  <c r="AN57" i="37" s="1"/>
  <c r="AR49" i="37"/>
  <c r="AN49" i="37" s="1"/>
  <c r="AR38" i="37"/>
  <c r="AN38" i="37" s="1"/>
  <c r="AR22" i="37"/>
  <c r="AN22" i="37" s="1"/>
  <c r="AR43" i="37"/>
  <c r="AN43" i="37" s="1"/>
  <c r="AR27" i="37"/>
  <c r="AN27" i="37" s="1"/>
  <c r="AR39" i="37"/>
  <c r="AN39" i="37" s="1"/>
  <c r="AR111" i="37"/>
  <c r="AN111" i="37" s="1"/>
  <c r="AR95" i="37"/>
  <c r="AN95" i="37" s="1"/>
  <c r="AR79" i="37"/>
  <c r="AN79" i="37" s="1"/>
  <c r="AR63" i="37"/>
  <c r="AN63" i="37" s="1"/>
  <c r="AR42" i="37"/>
  <c r="AN42" i="37" s="1"/>
  <c r="AR47" i="37"/>
  <c r="AN47" i="37" s="1"/>
  <c r="AR15" i="37"/>
  <c r="AN15" i="37" s="1"/>
  <c r="AR99" i="37"/>
  <c r="AN99" i="37" s="1"/>
  <c r="AR83" i="37"/>
  <c r="AN83" i="37" s="1"/>
  <c r="AR67" i="37"/>
  <c r="AN67" i="37" s="1"/>
  <c r="AR51" i="37"/>
  <c r="AN51" i="37" s="1"/>
  <c r="AR18" i="37"/>
  <c r="AN18" i="37" s="1"/>
  <c r="AR100" i="37"/>
  <c r="AN100" i="37" s="1"/>
  <c r="AR68" i="37"/>
  <c r="AN68" i="37" s="1"/>
  <c r="AR24" i="37"/>
  <c r="AN24" i="37" s="1"/>
  <c r="AR41" i="37"/>
  <c r="AN41" i="37" s="1"/>
  <c r="AR25" i="37"/>
  <c r="AN25" i="37" s="1"/>
  <c r="AR109" i="37"/>
  <c r="AN109" i="37" s="1"/>
  <c r="AR93" i="37"/>
  <c r="AN93" i="37" s="1"/>
  <c r="AR77" i="37"/>
  <c r="AN77" i="37" s="1"/>
  <c r="AR61" i="37"/>
  <c r="AN61" i="37" s="1"/>
  <c r="AR46" i="37"/>
  <c r="AN46" i="37" s="1"/>
  <c r="AR14" i="37"/>
  <c r="AN14" i="37" s="1"/>
  <c r="AR19" i="37"/>
  <c r="AN19" i="37" s="1"/>
  <c r="AR103" i="37"/>
  <c r="AN103" i="37" s="1"/>
  <c r="AR71" i="37"/>
  <c r="AN71" i="37" s="1"/>
  <c r="AR26" i="37"/>
  <c r="AN26" i="37" s="1"/>
  <c r="AR107" i="37"/>
  <c r="AN107" i="37" s="1"/>
  <c r="AR75" i="37"/>
  <c r="AN75" i="37" s="1"/>
  <c r="AR34" i="37"/>
  <c r="AN34" i="37" s="1"/>
  <c r="AR96" i="37"/>
  <c r="AN96" i="37" s="1"/>
  <c r="AR64" i="37"/>
  <c r="AN64" i="37" s="1"/>
  <c r="AR16" i="37"/>
  <c r="AN16" i="37" s="1"/>
  <c r="AR80" i="37"/>
  <c r="AN80" i="37" s="1"/>
  <c r="AR52" i="37"/>
  <c r="AN52" i="37" s="1"/>
  <c r="AR17" i="37"/>
  <c r="AN17" i="37" s="1"/>
  <c r="AR85" i="37"/>
  <c r="AN85" i="37" s="1"/>
  <c r="AR53" i="37"/>
  <c r="AN53" i="37" s="1"/>
  <c r="AR35" i="37"/>
  <c r="AN35" i="37" s="1"/>
  <c r="AR87" i="37"/>
  <c r="AN87" i="37" s="1"/>
  <c r="AR31" i="37"/>
  <c r="AN31" i="37" s="1"/>
  <c r="AR59" i="37"/>
  <c r="AN59" i="37" s="1"/>
  <c r="AR33" i="37"/>
  <c r="AN33" i="37" s="1"/>
  <c r="AR69" i="37"/>
  <c r="AN69" i="37" s="1"/>
  <c r="AR23" i="37"/>
  <c r="AN23" i="37" s="1"/>
  <c r="AR91" i="37"/>
  <c r="AN91" i="37" s="1"/>
  <c r="AR84" i="37"/>
  <c r="AN84" i="37" s="1"/>
  <c r="AR101" i="37"/>
  <c r="AN101" i="37" s="1"/>
  <c r="AR55" i="37"/>
  <c r="AN55" i="37" s="1"/>
  <c r="AR48" i="37"/>
  <c r="AN48" i="37" s="1"/>
  <c r="AR30" i="37"/>
  <c r="AN30" i="37" s="1"/>
  <c r="AQ93" i="39"/>
  <c r="AQ18" i="39"/>
  <c r="AQ70" i="39"/>
  <c r="AQ67" i="39"/>
  <c r="AQ108" i="39"/>
  <c r="AQ62" i="39"/>
  <c r="AQ63" i="39"/>
  <c r="AQ82" i="39"/>
  <c r="AQ34" i="39"/>
  <c r="AQ73" i="39"/>
  <c r="AQ74" i="39"/>
  <c r="AQ104" i="39"/>
  <c r="AQ69" i="39"/>
  <c r="AQ20" i="39"/>
  <c r="AQ84" i="39"/>
  <c r="AQ19" i="39"/>
  <c r="AQ12" i="39"/>
  <c r="AQ87" i="39"/>
  <c r="AQ15" i="39"/>
  <c r="AQ30" i="39"/>
  <c r="AQ64" i="39"/>
  <c r="AQ49" i="39"/>
  <c r="AQ22" i="39"/>
  <c r="AQ56" i="39"/>
  <c r="AQ45" i="39"/>
  <c r="AQ109" i="39"/>
  <c r="AQ27" i="39"/>
  <c r="AQ59" i="39"/>
  <c r="AQ35" i="39"/>
  <c r="AQ44" i="39"/>
  <c r="AQ103" i="39"/>
  <c r="AQ31" i="39"/>
  <c r="AQ50" i="39"/>
  <c r="AQ80" i="39"/>
  <c r="AQ57" i="39"/>
  <c r="AQ42" i="39"/>
  <c r="AQ72" i="39"/>
  <c r="AQ53" i="39"/>
  <c r="AQ102" i="39"/>
  <c r="AQ107" i="39"/>
  <c r="AQ68" i="39"/>
  <c r="AQ46" i="39"/>
  <c r="AQ55" i="39"/>
  <c r="AQ60" i="39"/>
  <c r="AQ111" i="39"/>
  <c r="AQ32" i="39"/>
  <c r="AQ33" i="39"/>
  <c r="AQ97" i="39"/>
  <c r="AQ24" i="39"/>
  <c r="AQ29" i="39"/>
  <c r="AQ54" i="39"/>
  <c r="AQ78" i="39"/>
  <c r="AQ92" i="39"/>
  <c r="AQ48" i="39"/>
  <c r="AQ105" i="39"/>
  <c r="AQ37" i="39"/>
  <c r="AQ52" i="39"/>
  <c r="AQ83" i="39"/>
  <c r="AQ94" i="39"/>
  <c r="AQ98" i="39"/>
  <c r="AQ81" i="39"/>
  <c r="AQ13" i="39"/>
  <c r="AQ86" i="39"/>
  <c r="AQ36" i="39"/>
  <c r="AQ39" i="39"/>
  <c r="AQ95" i="39"/>
  <c r="AQ25" i="39"/>
  <c r="AQ110" i="39"/>
  <c r="AQ85" i="39"/>
  <c r="AQ38" i="39"/>
  <c r="AQ76" i="39"/>
  <c r="AQ47" i="39"/>
  <c r="AQ96" i="39"/>
  <c r="AQ58" i="39"/>
  <c r="AQ61" i="39"/>
  <c r="AQ75" i="39"/>
  <c r="AQ71" i="39"/>
  <c r="AQ41" i="39"/>
  <c r="AQ101" i="39"/>
  <c r="AQ23" i="39"/>
  <c r="AQ17" i="39"/>
  <c r="AQ77" i="39"/>
  <c r="AQ99" i="39"/>
  <c r="AQ16" i="39"/>
  <c r="AQ21" i="39"/>
  <c r="AQ51" i="39"/>
  <c r="AQ66" i="39"/>
  <c r="AQ88" i="39"/>
  <c r="AQ14" i="39"/>
  <c r="AQ106" i="39"/>
  <c r="AQ90" i="39"/>
  <c r="AQ28" i="39"/>
  <c r="AQ91" i="39"/>
  <c r="AQ65" i="39"/>
  <c r="AQ100" i="39"/>
  <c r="AQ40" i="39"/>
  <c r="AQ79" i="39"/>
  <c r="AQ43" i="39"/>
  <c r="AQ89" i="39"/>
  <c r="AQ26" i="39"/>
  <c r="AQ110" i="37"/>
  <c r="AQ106" i="37"/>
  <c r="AQ102" i="37"/>
  <c r="AQ98" i="37"/>
  <c r="AQ94" i="37"/>
  <c r="AQ90" i="37"/>
  <c r="AQ86" i="37"/>
  <c r="AQ82" i="37"/>
  <c r="AQ78" i="37"/>
  <c r="AQ74" i="37"/>
  <c r="AQ70" i="37"/>
  <c r="AQ66" i="37"/>
  <c r="AQ62" i="37"/>
  <c r="AQ58" i="37"/>
  <c r="AQ54" i="37"/>
  <c r="AQ50" i="37"/>
  <c r="AQ38" i="37"/>
  <c r="AQ22" i="37"/>
  <c r="AQ43" i="37"/>
  <c r="AQ27" i="37"/>
  <c r="AQ44" i="37"/>
  <c r="AQ12" i="37"/>
  <c r="AQ17" i="37"/>
  <c r="AQ48" i="37"/>
  <c r="AQ21" i="37"/>
  <c r="AQ109" i="37"/>
  <c r="AQ105" i="37"/>
  <c r="AQ101" i="37"/>
  <c r="AQ97" i="37"/>
  <c r="AQ93" i="37"/>
  <c r="AQ89" i="37"/>
  <c r="AQ85" i="37"/>
  <c r="AQ81" i="37"/>
  <c r="AQ77" i="37"/>
  <c r="AQ73" i="37"/>
  <c r="AQ69" i="37"/>
  <c r="AQ65" i="37"/>
  <c r="AQ61" i="37"/>
  <c r="AQ57" i="37"/>
  <c r="AQ53" i="37"/>
  <c r="AQ49" i="37"/>
  <c r="AQ34" i="37"/>
  <c r="AQ18" i="37"/>
  <c r="AQ39" i="37"/>
  <c r="AQ23" i="37"/>
  <c r="AQ36" i="37"/>
  <c r="AQ41" i="37"/>
  <c r="AQ45" i="37"/>
  <c r="AQ32" i="37"/>
  <c r="AQ40" i="37"/>
  <c r="AQ107" i="37"/>
  <c r="AQ99" i="37"/>
  <c r="AQ91" i="37"/>
  <c r="AQ83" i="37"/>
  <c r="AQ75" i="37"/>
  <c r="AQ67" i="37"/>
  <c r="AQ59" i="37"/>
  <c r="AQ51" i="37"/>
  <c r="AQ26" i="37"/>
  <c r="AQ31" i="37"/>
  <c r="AQ20" i="37"/>
  <c r="AQ13" i="37"/>
  <c r="AQ104" i="37"/>
  <c r="AQ96" i="37"/>
  <c r="AQ88" i="37"/>
  <c r="AQ80" i="37"/>
  <c r="AQ72" i="37"/>
  <c r="AQ64" i="37"/>
  <c r="AQ56" i="37"/>
  <c r="AQ46" i="37"/>
  <c r="AQ14" i="37"/>
  <c r="AQ19" i="37"/>
  <c r="AQ33" i="37"/>
  <c r="AQ16" i="37"/>
  <c r="AQ108" i="37"/>
  <c r="AQ92" i="37"/>
  <c r="AQ76" i="37"/>
  <c r="AQ60" i="37"/>
  <c r="AQ30" i="37"/>
  <c r="AQ28" i="37"/>
  <c r="AQ24" i="37"/>
  <c r="AQ103" i="37"/>
  <c r="AQ87" i="37"/>
  <c r="AQ71" i="37"/>
  <c r="AQ55" i="37"/>
  <c r="AQ47" i="37"/>
  <c r="AQ25" i="37"/>
  <c r="AQ95" i="37"/>
  <c r="AQ63" i="37"/>
  <c r="AQ15" i="37"/>
  <c r="AQ100" i="37"/>
  <c r="AQ68" i="37"/>
  <c r="AQ35" i="37"/>
  <c r="AQ79" i="37"/>
  <c r="AQ37" i="37"/>
  <c r="AQ52" i="37"/>
  <c r="AQ111" i="37"/>
  <c r="AQ42" i="37"/>
  <c r="AQ84" i="37"/>
  <c r="AQ29" i="37"/>
  <c r="AR67" i="27" l="1"/>
  <c r="AN67" i="27" s="1"/>
  <c r="AR88" i="27"/>
  <c r="AN88" i="27" s="1"/>
  <c r="AR42" i="27"/>
  <c r="AN42" i="27" s="1"/>
  <c r="AR32" i="27"/>
  <c r="AN32" i="27" s="1"/>
  <c r="AR12" i="27"/>
  <c r="AR54" i="27"/>
  <c r="AN54" i="27" s="1"/>
  <c r="AR85" i="27"/>
  <c r="AN85" i="27" s="1"/>
  <c r="AR99" i="27"/>
  <c r="AN99" i="27" s="1"/>
  <c r="AR97" i="27"/>
  <c r="AN97" i="27" s="1"/>
  <c r="AR90" i="27"/>
  <c r="AN90" i="27" s="1"/>
  <c r="AR16" i="27"/>
  <c r="AR30" i="27"/>
  <c r="AN30" i="27" s="1"/>
  <c r="AR27" i="27"/>
  <c r="AN27" i="27" s="1"/>
  <c r="AR14" i="27"/>
  <c r="AR44" i="27"/>
  <c r="AN44" i="27" s="1"/>
  <c r="AR111" i="27"/>
  <c r="AN111" i="27" s="1"/>
  <c r="AR59" i="27"/>
  <c r="AN59" i="27" s="1"/>
  <c r="AR22" i="27"/>
  <c r="AR58" i="27"/>
  <c r="AN58" i="27" s="1"/>
  <c r="AR92" i="27"/>
  <c r="AN92" i="27" s="1"/>
  <c r="AR34" i="27"/>
  <c r="AN34" i="27" s="1"/>
  <c r="AR48" i="27"/>
  <c r="AN48" i="27" s="1"/>
  <c r="AR80" i="27"/>
  <c r="AN80" i="27" s="1"/>
  <c r="AR101" i="27"/>
  <c r="AN101" i="27" s="1"/>
  <c r="AR78" i="27"/>
  <c r="AN78" i="27" s="1"/>
  <c r="AR102" i="27"/>
  <c r="AN102" i="27" s="1"/>
  <c r="AR62" i="27"/>
  <c r="AN62" i="27" s="1"/>
  <c r="AR40" i="27"/>
  <c r="AN40" i="27" s="1"/>
  <c r="AR45" i="27"/>
  <c r="AN45" i="27" s="1"/>
  <c r="AR71" i="27"/>
  <c r="AN71" i="27" s="1"/>
  <c r="AR89" i="27"/>
  <c r="AN89" i="27" s="1"/>
  <c r="AR39" i="27"/>
  <c r="AN39" i="27" s="1"/>
  <c r="AR31" i="27"/>
  <c r="AN31" i="27" s="1"/>
  <c r="AR13" i="27"/>
  <c r="AN13" i="27" s="1"/>
  <c r="AR37" i="27"/>
  <c r="AN37" i="27" s="1"/>
  <c r="AR56" i="27"/>
  <c r="AN56" i="27" s="1"/>
  <c r="AR65" i="27"/>
  <c r="AN65" i="27" s="1"/>
  <c r="AR46" i="27"/>
  <c r="AN46" i="27" s="1"/>
  <c r="AR61" i="27"/>
  <c r="AN61" i="27" s="1"/>
  <c r="AR104" i="27"/>
  <c r="AN104" i="27" s="1"/>
  <c r="AR47" i="27"/>
  <c r="AN47" i="27" s="1"/>
  <c r="AR18" i="27"/>
  <c r="AR60" i="27"/>
  <c r="AN60" i="27" s="1"/>
  <c r="AR76" i="27"/>
  <c r="AN76" i="27" s="1"/>
  <c r="AR69" i="27"/>
  <c r="AN69" i="27" s="1"/>
  <c r="AR21" i="27"/>
  <c r="AR19" i="27"/>
  <c r="AR51" i="27"/>
  <c r="AN51" i="27" s="1"/>
  <c r="AR98" i="27"/>
  <c r="AN98" i="27" s="1"/>
  <c r="AR63" i="27"/>
  <c r="AN63" i="27" s="1"/>
  <c r="AR64" i="27"/>
  <c r="AN64" i="27" s="1"/>
  <c r="AR68" i="27"/>
  <c r="AN68" i="27" s="1"/>
  <c r="AR107" i="27"/>
  <c r="AN107" i="27" s="1"/>
  <c r="AR106" i="27"/>
  <c r="AN106" i="27" s="1"/>
  <c r="AR81" i="27"/>
  <c r="AN81" i="27" s="1"/>
  <c r="AR28" i="27"/>
  <c r="AN28" i="27" s="1"/>
  <c r="AR84" i="27"/>
  <c r="AN84" i="27" s="1"/>
  <c r="AR74" i="27"/>
  <c r="AN74" i="27" s="1"/>
  <c r="AR49" i="27"/>
  <c r="AN49" i="27" s="1"/>
  <c r="AR66" i="27"/>
  <c r="AN66" i="27" s="1"/>
  <c r="AR35" i="27"/>
  <c r="AN35" i="27" s="1"/>
  <c r="AR95" i="27"/>
  <c r="AN95" i="27" s="1"/>
  <c r="AR105" i="27"/>
  <c r="AN105" i="27" s="1"/>
  <c r="AR94" i="27"/>
  <c r="AN94" i="27" s="1"/>
  <c r="AR25" i="27"/>
  <c r="AR91" i="27"/>
  <c r="AN91" i="27" s="1"/>
  <c r="AR110" i="27"/>
  <c r="AN110" i="27" s="1"/>
  <c r="AR70" i="27"/>
  <c r="AN70" i="27" s="1"/>
  <c r="AR100" i="27"/>
  <c r="AN100" i="27" s="1"/>
  <c r="AR24" i="27"/>
  <c r="AR17" i="27"/>
  <c r="AR93" i="27"/>
  <c r="AN93" i="27" s="1"/>
  <c r="AR23" i="27"/>
  <c r="AR33" i="27"/>
  <c r="AN33" i="27" s="1"/>
  <c r="AR29" i="27"/>
  <c r="AN29" i="27" s="1"/>
  <c r="AR75" i="27"/>
  <c r="AN75" i="27" s="1"/>
  <c r="AR79" i="27"/>
  <c r="AN79" i="27" s="1"/>
  <c r="AR96" i="27"/>
  <c r="AN96" i="27" s="1"/>
  <c r="AR52" i="27"/>
  <c r="AN52" i="27" s="1"/>
  <c r="AR73" i="27"/>
  <c r="AN73" i="27" s="1"/>
  <c r="AR57" i="27"/>
  <c r="AN57" i="27" s="1"/>
  <c r="AR103" i="27"/>
  <c r="AN103" i="27" s="1"/>
  <c r="AR82" i="27"/>
  <c r="AN82" i="27" s="1"/>
  <c r="AR15" i="27"/>
  <c r="AN15" i="27" s="1"/>
  <c r="AR109" i="27"/>
  <c r="AN109" i="27" s="1"/>
  <c r="AR43" i="27"/>
  <c r="AN43" i="27" s="1"/>
  <c r="AR36" i="27"/>
  <c r="AN36" i="27" s="1"/>
  <c r="AR108" i="27"/>
  <c r="AN108" i="27" s="1"/>
  <c r="AR87" i="27"/>
  <c r="AN87" i="27" s="1"/>
  <c r="AR83" i="27"/>
  <c r="AN83" i="27" s="1"/>
  <c r="AR53" i="27"/>
  <c r="AN53" i="27" s="1"/>
  <c r="AR77" i="27"/>
  <c r="AN77" i="27" s="1"/>
  <c r="AR38" i="27"/>
  <c r="AN38" i="27" s="1"/>
  <c r="AR50" i="27"/>
  <c r="AN50" i="27" s="1"/>
  <c r="AR72" i="27"/>
  <c r="AN72" i="27" s="1"/>
  <c r="AR86" i="27"/>
  <c r="AN86" i="27" s="1"/>
  <c r="AR20" i="27"/>
  <c r="AR26" i="27"/>
  <c r="AN26" i="27" s="1"/>
  <c r="AR41" i="27"/>
  <c r="AN41" i="27" s="1"/>
  <c r="AR55" i="27"/>
  <c r="AN55" i="27" s="1"/>
  <c r="AN12" i="39"/>
  <c r="A8" i="39"/>
  <c r="A9" i="39"/>
  <c r="AQ73" i="27"/>
  <c r="AQ50" i="27"/>
  <c r="AQ100" i="27"/>
  <c r="AQ43" i="27"/>
  <c r="AQ15" i="27"/>
  <c r="AQ40" i="27"/>
  <c r="AQ91" i="27"/>
  <c r="AQ84" i="27"/>
  <c r="AQ38" i="27"/>
  <c r="AQ21" i="27"/>
  <c r="AQ30" i="27"/>
  <c r="AQ39" i="27"/>
  <c r="AQ76" i="27"/>
  <c r="AQ27" i="27"/>
  <c r="AQ95" i="27"/>
  <c r="AQ17" i="27"/>
  <c r="AQ85" i="27"/>
  <c r="AQ69" i="27"/>
  <c r="AQ29" i="27"/>
  <c r="AQ59" i="27"/>
  <c r="AQ79" i="27"/>
  <c r="AQ86" i="27"/>
  <c r="AQ87" i="27"/>
  <c r="AQ51" i="27"/>
  <c r="AQ57" i="27"/>
  <c r="AQ93" i="27"/>
  <c r="AQ13" i="27"/>
  <c r="AQ96" i="27"/>
  <c r="AQ72" i="27"/>
  <c r="AQ105" i="27"/>
  <c r="AQ47" i="27"/>
  <c r="AQ88" i="27"/>
  <c r="AQ80" i="27"/>
  <c r="AQ111" i="27"/>
  <c r="AQ65" i="27"/>
  <c r="AQ34" i="27"/>
  <c r="AQ74" i="27"/>
  <c r="AQ62" i="27"/>
  <c r="AQ23" i="27"/>
  <c r="AQ54" i="27"/>
  <c r="AQ92" i="27"/>
  <c r="AQ66" i="27"/>
  <c r="AQ45" i="27"/>
  <c r="AQ36" i="27"/>
  <c r="AQ20" i="27"/>
  <c r="AQ102" i="27"/>
  <c r="AQ31" i="27"/>
  <c r="AQ53" i="27"/>
  <c r="AQ35" i="27"/>
  <c r="AQ12" i="27"/>
  <c r="AQ63" i="27"/>
  <c r="AQ77" i="27"/>
  <c r="AQ68" i="27"/>
  <c r="AQ49" i="27"/>
  <c r="AQ44" i="27"/>
  <c r="AQ16" i="27"/>
  <c r="AQ24" i="27"/>
  <c r="AQ58" i="27"/>
  <c r="AQ103" i="27"/>
  <c r="AQ70" i="27"/>
  <c r="AQ26" i="27"/>
  <c r="AQ90" i="27"/>
  <c r="AQ19" i="27"/>
  <c r="AQ67" i="27"/>
  <c r="AQ48" i="27"/>
  <c r="AQ75" i="27"/>
  <c r="AQ61" i="27"/>
  <c r="AQ41" i="27"/>
  <c r="AQ28" i="27"/>
  <c r="AQ22" i="27"/>
  <c r="AQ82" i="27"/>
  <c r="AQ110" i="27"/>
  <c r="AQ83" i="27"/>
  <c r="AQ99" i="27"/>
  <c r="AQ64" i="27"/>
  <c r="AQ32" i="27"/>
  <c r="AQ78" i="27"/>
  <c r="AQ81" i="27"/>
  <c r="AQ109" i="27"/>
  <c r="AQ104" i="27"/>
  <c r="AQ42" i="27"/>
  <c r="AQ106" i="27"/>
  <c r="AQ101" i="27"/>
  <c r="AQ52" i="27"/>
  <c r="AQ107" i="27"/>
  <c r="AQ56" i="27"/>
  <c r="AQ46" i="27"/>
  <c r="AQ108" i="27"/>
  <c r="AQ18" i="27"/>
  <c r="AQ89" i="27"/>
  <c r="AQ33" i="27"/>
  <c r="AQ98" i="27"/>
  <c r="AQ94" i="27"/>
  <c r="AQ97" i="27"/>
  <c r="AQ14" i="27"/>
  <c r="AQ60" i="27"/>
  <c r="AQ37" i="27"/>
  <c r="AQ25" i="27"/>
  <c r="AQ71" i="27"/>
  <c r="AQ55" i="27"/>
  <c r="AL12" i="37" a="1"/>
  <c r="A8" i="37"/>
  <c r="A9" i="37"/>
  <c r="AN12" i="37"/>
  <c r="AN13" i="39"/>
  <c r="AQ86" i="41"/>
  <c r="AQ49" i="41"/>
  <c r="AQ60" i="41"/>
  <c r="AQ47" i="41"/>
  <c r="AQ50" i="41"/>
  <c r="AQ109" i="41"/>
  <c r="AQ40" i="41"/>
  <c r="AQ27" i="41"/>
  <c r="AQ102" i="41"/>
  <c r="AQ56" i="41"/>
  <c r="AQ46" i="41"/>
  <c r="AQ77" i="41"/>
  <c r="AQ24" i="41"/>
  <c r="AQ110" i="41"/>
  <c r="AQ74" i="41"/>
  <c r="AQ72" i="41"/>
  <c r="AQ59" i="41"/>
  <c r="AQ73" i="41"/>
  <c r="AQ15" i="41"/>
  <c r="AQ81" i="41"/>
  <c r="AQ33" i="41"/>
  <c r="AQ65" i="41"/>
  <c r="AQ19" i="41"/>
  <c r="AQ80" i="41"/>
  <c r="AQ61" i="41"/>
  <c r="AQ83" i="41"/>
  <c r="AQ85" i="41"/>
  <c r="AQ51" i="41"/>
  <c r="AQ88" i="41"/>
  <c r="AQ58" i="41"/>
  <c r="AQ75" i="41"/>
  <c r="AQ21" i="41"/>
  <c r="AQ106" i="41"/>
  <c r="AQ99" i="41"/>
  <c r="AQ69" i="41"/>
  <c r="AQ54" i="41"/>
  <c r="AQ20" i="41"/>
  <c r="AQ17" i="41"/>
  <c r="AQ105" i="41"/>
  <c r="AQ92" i="41"/>
  <c r="AQ66" i="41"/>
  <c r="AQ79" i="41"/>
  <c r="AQ29" i="41"/>
  <c r="AQ14" i="41"/>
  <c r="AQ103" i="41"/>
  <c r="AQ70" i="41"/>
  <c r="AQ18" i="41"/>
  <c r="AQ43" i="41"/>
  <c r="AQ13" i="41"/>
  <c r="AQ12" i="41"/>
  <c r="AQ44" i="41"/>
  <c r="AQ89" i="41"/>
  <c r="AQ16" i="41"/>
  <c r="AQ76" i="41"/>
  <c r="AQ63" i="41"/>
  <c r="AQ82" i="41"/>
  <c r="AQ42" i="41"/>
  <c r="AQ111" i="41"/>
  <c r="AQ78" i="41"/>
  <c r="AQ41" i="41"/>
  <c r="AQ104" i="41"/>
  <c r="AQ91" i="41"/>
  <c r="AQ23" i="41"/>
  <c r="AQ68" i="41"/>
  <c r="AQ107" i="41"/>
  <c r="AQ36" i="41"/>
  <c r="AQ97" i="41"/>
  <c r="AQ71" i="41"/>
  <c r="AQ57" i="41"/>
  <c r="AQ55" i="41"/>
  <c r="AQ37" i="41"/>
  <c r="AQ25" i="41"/>
  <c r="AQ35" i="41"/>
  <c r="AQ96" i="41"/>
  <c r="AQ52" i="41"/>
  <c r="AQ101" i="41"/>
  <c r="AQ84" i="41"/>
  <c r="AQ64" i="41"/>
  <c r="AQ62" i="41"/>
  <c r="AQ26" i="41"/>
  <c r="AQ39" i="41"/>
  <c r="AQ31" i="41"/>
  <c r="AQ22" i="41"/>
  <c r="AQ100" i="41"/>
  <c r="AQ30" i="41"/>
  <c r="AQ32" i="41"/>
  <c r="AQ90" i="41"/>
  <c r="AQ108" i="41"/>
  <c r="AQ45" i="41"/>
  <c r="AQ98" i="41"/>
  <c r="AQ34" i="41"/>
  <c r="AQ87" i="41"/>
  <c r="AQ93" i="41"/>
  <c r="AQ67" i="41"/>
  <c r="AQ53" i="41"/>
  <c r="AQ95" i="41"/>
  <c r="AQ38" i="41"/>
  <c r="AQ94" i="41"/>
  <c r="AQ48" i="41"/>
  <c r="AQ28" i="41"/>
  <c r="AL12" i="43" a="1"/>
  <c r="AL12" i="39" a="1"/>
  <c r="AN14" i="39"/>
  <c r="A9" i="43"/>
  <c r="AN12" i="43"/>
  <c r="A8" i="43"/>
  <c r="AR80" i="41"/>
  <c r="AN80" i="41" s="1"/>
  <c r="AR55" i="41"/>
  <c r="AN55" i="41" s="1"/>
  <c r="AR27" i="41"/>
  <c r="AN27" i="41" s="1"/>
  <c r="AR96" i="41"/>
  <c r="AN96" i="41" s="1"/>
  <c r="AR86" i="41"/>
  <c r="AN86" i="41" s="1"/>
  <c r="AR22" i="41"/>
  <c r="AN22" i="41" s="1"/>
  <c r="AR47" i="41"/>
  <c r="AN47" i="41" s="1"/>
  <c r="AR57" i="41"/>
  <c r="AN57" i="41" s="1"/>
  <c r="AR101" i="41"/>
  <c r="AN101" i="41" s="1"/>
  <c r="AR37" i="41"/>
  <c r="AN37" i="41" s="1"/>
  <c r="AR39" i="41"/>
  <c r="AN39" i="41" s="1"/>
  <c r="AR108" i="41"/>
  <c r="AN108" i="41" s="1"/>
  <c r="AR110" i="41"/>
  <c r="AN110" i="41" s="1"/>
  <c r="AR46" i="41"/>
  <c r="AN46" i="41" s="1"/>
  <c r="AR30" i="41"/>
  <c r="AN30" i="41" s="1"/>
  <c r="AR35" i="41"/>
  <c r="AN35" i="41" s="1"/>
  <c r="AR90" i="41"/>
  <c r="AN90" i="41" s="1"/>
  <c r="AR61" i="41"/>
  <c r="AN61" i="41" s="1"/>
  <c r="AR83" i="41"/>
  <c r="AN83" i="41" s="1"/>
  <c r="AR48" i="41"/>
  <c r="AN48" i="41" s="1"/>
  <c r="AR33" i="41"/>
  <c r="AN33" i="41" s="1"/>
  <c r="AR92" i="41"/>
  <c r="AN92" i="41" s="1"/>
  <c r="AR70" i="41"/>
  <c r="AN70" i="41" s="1"/>
  <c r="AR19" i="41"/>
  <c r="AR98" i="41"/>
  <c r="AN98" i="41" s="1"/>
  <c r="AR65" i="41"/>
  <c r="AN65" i="41" s="1"/>
  <c r="AR59" i="41"/>
  <c r="AN59" i="41" s="1"/>
  <c r="AR102" i="41"/>
  <c r="AN102" i="41" s="1"/>
  <c r="AR41" i="41"/>
  <c r="AN41" i="41" s="1"/>
  <c r="AR85" i="41"/>
  <c r="AN85" i="41" s="1"/>
  <c r="AR50" i="41"/>
  <c r="AN50" i="41" s="1"/>
  <c r="AR49" i="41"/>
  <c r="AN49" i="41" s="1"/>
  <c r="AR31" i="41"/>
  <c r="AN31" i="41" s="1"/>
  <c r="AR100" i="41"/>
  <c r="AN100" i="41" s="1"/>
  <c r="AR72" i="41"/>
  <c r="AN72" i="41" s="1"/>
  <c r="AR74" i="41"/>
  <c r="AN74" i="41" s="1"/>
  <c r="AR109" i="41"/>
  <c r="AN109" i="41" s="1"/>
  <c r="AR45" i="41"/>
  <c r="AN45" i="41" s="1"/>
  <c r="AR25" i="41"/>
  <c r="AN25" i="41" s="1"/>
  <c r="AR52" i="41"/>
  <c r="AN52" i="41" s="1"/>
  <c r="AR71" i="41"/>
  <c r="AN71" i="41" s="1"/>
  <c r="AR12" i="41"/>
  <c r="AR56" i="41"/>
  <c r="AN56" i="41" s="1"/>
  <c r="AR76" i="41"/>
  <c r="AN76" i="41" s="1"/>
  <c r="AR99" i="41"/>
  <c r="AN99" i="41" s="1"/>
  <c r="AR40" i="41"/>
  <c r="AN40" i="41" s="1"/>
  <c r="AR93" i="41"/>
  <c r="AN93" i="41" s="1"/>
  <c r="AR88" i="41"/>
  <c r="AN88" i="41" s="1"/>
  <c r="AR24" i="41"/>
  <c r="AN24" i="41" s="1"/>
  <c r="AR82" i="41"/>
  <c r="AN82" i="41" s="1"/>
  <c r="AR81" i="41"/>
  <c r="AN81" i="41" s="1"/>
  <c r="AR95" i="41"/>
  <c r="AN95" i="41" s="1"/>
  <c r="AR36" i="41"/>
  <c r="AN36" i="41" s="1"/>
  <c r="AR42" i="41"/>
  <c r="AN42" i="41" s="1"/>
  <c r="AR13" i="41"/>
  <c r="AR53" i="41"/>
  <c r="AN53" i="41" s="1"/>
  <c r="AR20" i="41"/>
  <c r="AR107" i="41"/>
  <c r="AN107" i="41" s="1"/>
  <c r="AR68" i="41"/>
  <c r="AN68" i="41" s="1"/>
  <c r="AR29" i="41"/>
  <c r="AN29" i="41" s="1"/>
  <c r="AR16" i="41"/>
  <c r="AR91" i="41"/>
  <c r="AN91" i="41" s="1"/>
  <c r="AR32" i="41"/>
  <c r="AN32" i="41" s="1"/>
  <c r="AR89" i="41"/>
  <c r="AN89" i="41" s="1"/>
  <c r="AR51" i="41"/>
  <c r="AN51" i="41" s="1"/>
  <c r="AR103" i="41"/>
  <c r="AN103" i="41" s="1"/>
  <c r="AR44" i="41"/>
  <c r="AN44" i="41" s="1"/>
  <c r="AR14" i="41"/>
  <c r="AR94" i="41"/>
  <c r="AN94" i="41" s="1"/>
  <c r="AR104" i="41"/>
  <c r="AN104" i="41" s="1"/>
  <c r="AR15" i="41"/>
  <c r="AR97" i="41"/>
  <c r="AN97" i="41" s="1"/>
  <c r="AR64" i="41"/>
  <c r="AN64" i="41" s="1"/>
  <c r="AR87" i="41"/>
  <c r="AN87" i="41" s="1"/>
  <c r="AR38" i="41"/>
  <c r="AN38" i="41" s="1"/>
  <c r="AR21" i="41"/>
  <c r="AR60" i="41"/>
  <c r="AN60" i="41" s="1"/>
  <c r="AR84" i="41"/>
  <c r="AN84" i="41" s="1"/>
  <c r="AR75" i="41"/>
  <c r="AN75" i="41" s="1"/>
  <c r="AR26" i="41"/>
  <c r="AN26" i="41" s="1"/>
  <c r="AR23" i="41"/>
  <c r="AN23" i="41" s="1"/>
  <c r="AR34" i="41"/>
  <c r="AN34" i="41" s="1"/>
  <c r="AR79" i="41"/>
  <c r="AN79" i="41" s="1"/>
  <c r="AR18" i="41"/>
  <c r="AR67" i="41"/>
  <c r="AN67" i="41" s="1"/>
  <c r="AR77" i="41"/>
  <c r="AN77" i="41" s="1"/>
  <c r="AR43" i="41"/>
  <c r="AN43" i="41" s="1"/>
  <c r="AR58" i="41"/>
  <c r="AN58" i="41" s="1"/>
  <c r="AR69" i="41"/>
  <c r="AN69" i="41" s="1"/>
  <c r="AR17" i="41"/>
  <c r="AR106" i="41"/>
  <c r="AN106" i="41" s="1"/>
  <c r="AR111" i="41"/>
  <c r="AN111" i="41" s="1"/>
  <c r="AR62" i="41"/>
  <c r="AN62" i="41" s="1"/>
  <c r="AR73" i="41"/>
  <c r="AN73" i="41" s="1"/>
  <c r="AR54" i="41"/>
  <c r="AN54" i="41" s="1"/>
  <c r="AR78" i="41"/>
  <c r="AN78" i="41" s="1"/>
  <c r="AR63" i="41"/>
  <c r="AN63" i="41" s="1"/>
  <c r="AR66" i="41"/>
  <c r="AN66" i="41" s="1"/>
  <c r="AR105" i="41"/>
  <c r="AN105" i="41" s="1"/>
  <c r="AR28" i="41"/>
  <c r="AN28" i="41" s="1"/>
  <c r="AN15" i="41" l="1"/>
  <c r="AN13" i="41"/>
  <c r="AN17" i="41"/>
  <c r="A8" i="41"/>
  <c r="A9" i="41"/>
  <c r="AN12" i="41"/>
  <c r="AL12" i="41" a="1"/>
  <c r="AN17" i="27"/>
  <c r="AN19" i="27"/>
  <c r="AN16" i="27"/>
  <c r="AN16" i="41"/>
  <c r="AN20" i="41"/>
  <c r="AL14" i="43"/>
  <c r="AL18" i="43"/>
  <c r="AL22" i="43"/>
  <c r="AL26" i="43"/>
  <c r="AL30" i="43"/>
  <c r="AL34" i="43"/>
  <c r="AL38" i="43"/>
  <c r="AL42" i="43"/>
  <c r="AL46" i="43"/>
  <c r="AL50" i="43"/>
  <c r="AL54" i="43"/>
  <c r="AL58" i="43"/>
  <c r="AL62" i="43"/>
  <c r="AL66" i="43"/>
  <c r="AL73" i="43"/>
  <c r="AL80" i="43"/>
  <c r="AL84" i="43"/>
  <c r="AL88" i="43"/>
  <c r="AL92" i="43"/>
  <c r="AL96" i="43"/>
  <c r="AL100" i="43"/>
  <c r="AL104" i="43"/>
  <c r="AL108" i="43"/>
  <c r="AL12" i="43"/>
  <c r="AL76" i="43"/>
  <c r="AL15" i="43"/>
  <c r="AL19" i="43"/>
  <c r="AL23" i="43"/>
  <c r="AL27" i="43"/>
  <c r="AL31" i="43"/>
  <c r="AL35" i="43"/>
  <c r="AL39" i="43"/>
  <c r="AL43" i="43"/>
  <c r="AL47" i="43"/>
  <c r="AL51" i="43"/>
  <c r="AL55" i="43"/>
  <c r="AL59" i="43"/>
  <c r="AL63" i="43"/>
  <c r="AL67" i="43"/>
  <c r="AL75" i="43"/>
  <c r="AL81" i="43"/>
  <c r="AL85" i="43"/>
  <c r="AL89" i="43"/>
  <c r="AL93" i="43"/>
  <c r="AL97" i="43"/>
  <c r="AL101" i="43"/>
  <c r="AL105" i="43"/>
  <c r="AL109" i="43"/>
  <c r="AL72" i="43"/>
  <c r="AL74" i="43"/>
  <c r="AL17" i="43"/>
  <c r="AL25" i="43"/>
  <c r="AL33" i="43"/>
  <c r="AL41" i="43"/>
  <c r="AL49" i="43"/>
  <c r="AL57" i="43"/>
  <c r="AL65" i="43"/>
  <c r="AL79" i="43"/>
  <c r="AL87" i="43"/>
  <c r="AL95" i="43"/>
  <c r="AL103" i="43"/>
  <c r="AL111" i="43"/>
  <c r="AL20" i="43"/>
  <c r="AL28" i="43"/>
  <c r="AL36" i="43"/>
  <c r="AL44" i="43"/>
  <c r="AL52" i="43"/>
  <c r="AL60" i="43"/>
  <c r="AL69" i="43"/>
  <c r="AL82" i="43"/>
  <c r="AL90" i="43"/>
  <c r="AL98" i="43"/>
  <c r="AL106" i="43"/>
  <c r="AL70" i="43"/>
  <c r="AL16" i="43"/>
  <c r="AL32" i="43"/>
  <c r="AL48" i="43"/>
  <c r="AL64" i="43"/>
  <c r="AL86" i="43"/>
  <c r="AL102" i="43"/>
  <c r="AL68" i="43"/>
  <c r="AL21" i="43"/>
  <c r="AL37" i="43"/>
  <c r="AL53" i="43"/>
  <c r="AL71" i="43"/>
  <c r="AL91" i="43"/>
  <c r="AL107" i="43"/>
  <c r="AL13" i="43"/>
  <c r="AL45" i="43"/>
  <c r="AL83" i="43"/>
  <c r="AL78" i="43"/>
  <c r="AL40" i="43"/>
  <c r="AL77" i="43"/>
  <c r="AL110" i="43"/>
  <c r="AL29" i="43"/>
  <c r="AL99" i="43"/>
  <c r="AL56" i="43"/>
  <c r="AL61" i="43"/>
  <c r="AL24" i="43"/>
  <c r="AL94" i="43"/>
  <c r="AN24" i="27"/>
  <c r="AN21" i="27"/>
  <c r="AN18" i="27"/>
  <c r="AN22" i="27"/>
  <c r="AN14" i="27"/>
  <c r="AL75" i="39"/>
  <c r="AL54" i="39"/>
  <c r="AL100" i="39"/>
  <c r="AL78" i="39"/>
  <c r="AL71" i="39"/>
  <c r="AL92" i="39"/>
  <c r="AL14" i="39"/>
  <c r="AL48" i="39"/>
  <c r="AL41" i="39"/>
  <c r="AL105" i="39"/>
  <c r="AL40" i="39"/>
  <c r="AL37" i="39"/>
  <c r="AL101" i="39"/>
  <c r="AL52" i="39"/>
  <c r="AL106" i="39"/>
  <c r="AL83" i="39"/>
  <c r="AL23" i="39"/>
  <c r="AL94" i="39"/>
  <c r="AL79" i="39"/>
  <c r="AL98" i="39"/>
  <c r="AL17" i="39"/>
  <c r="AL81" i="39"/>
  <c r="AL90" i="39"/>
  <c r="AL13" i="39"/>
  <c r="AL77" i="39"/>
  <c r="AL86" i="39"/>
  <c r="AL43" i="39"/>
  <c r="AL36" i="39"/>
  <c r="AL99" i="39"/>
  <c r="AL39" i="39"/>
  <c r="AL28" i="39"/>
  <c r="AL95" i="39"/>
  <c r="AL16" i="39"/>
  <c r="AL25" i="39"/>
  <c r="AL89" i="39"/>
  <c r="AL110" i="39"/>
  <c r="AL21" i="39"/>
  <c r="AL85" i="39"/>
  <c r="AL91" i="39"/>
  <c r="AL38" i="39"/>
  <c r="AL51" i="39"/>
  <c r="AL76" i="39"/>
  <c r="AL26" i="39"/>
  <c r="AL47" i="39"/>
  <c r="AL66" i="39"/>
  <c r="AL96" i="39"/>
  <c r="AL65" i="39"/>
  <c r="AL58" i="39"/>
  <c r="AL88" i="39"/>
  <c r="AL61" i="39"/>
  <c r="AL93" i="39"/>
  <c r="AL70" i="39"/>
  <c r="AL108" i="39"/>
  <c r="AL63" i="39"/>
  <c r="AL34" i="39"/>
  <c r="AL74" i="39"/>
  <c r="AL69" i="39"/>
  <c r="AL84" i="39"/>
  <c r="AL12" i="39"/>
  <c r="AL15" i="39"/>
  <c r="AL64" i="39"/>
  <c r="AL22" i="39"/>
  <c r="AL45" i="39"/>
  <c r="AL27" i="39"/>
  <c r="AL35" i="39"/>
  <c r="AL103" i="39"/>
  <c r="AL50" i="39"/>
  <c r="AL57" i="39"/>
  <c r="AL72" i="39"/>
  <c r="AL102" i="39"/>
  <c r="AL68" i="39"/>
  <c r="AL55" i="39"/>
  <c r="AL111" i="39"/>
  <c r="AL33" i="39"/>
  <c r="AL24" i="39"/>
  <c r="AL67" i="39"/>
  <c r="AL82" i="39"/>
  <c r="AL104" i="39"/>
  <c r="AL19" i="39"/>
  <c r="AL30" i="39"/>
  <c r="AL56" i="39"/>
  <c r="AL59" i="39"/>
  <c r="AL31" i="39"/>
  <c r="AL42" i="39"/>
  <c r="AL107" i="39"/>
  <c r="AL60" i="39"/>
  <c r="AL97" i="39"/>
  <c r="AL18" i="39"/>
  <c r="AL73" i="39"/>
  <c r="AL87" i="39"/>
  <c r="AL109" i="39"/>
  <c r="AL80" i="39"/>
  <c r="AL46" i="39"/>
  <c r="AL29" i="39"/>
  <c r="AL62" i="39"/>
  <c r="AL20" i="39"/>
  <c r="AL49" i="39"/>
  <c r="AL44" i="39"/>
  <c r="AL53" i="39"/>
  <c r="AL32" i="39"/>
  <c r="AN18" i="41"/>
  <c r="AN21" i="41"/>
  <c r="AN14" i="41"/>
  <c r="AN19" i="41"/>
  <c r="AL111" i="37"/>
  <c r="AL107" i="37"/>
  <c r="AL103" i="37"/>
  <c r="AL99" i="37"/>
  <c r="AL95" i="37"/>
  <c r="AL91" i="37"/>
  <c r="AL87" i="37"/>
  <c r="AL83" i="37"/>
  <c r="AL79" i="37"/>
  <c r="AL75" i="37"/>
  <c r="AL71" i="37"/>
  <c r="AL67" i="37"/>
  <c r="AL63" i="37"/>
  <c r="AL59" i="37"/>
  <c r="AL55" i="37"/>
  <c r="AL51" i="37"/>
  <c r="AL47" i="37"/>
  <c r="AL43" i="37"/>
  <c r="AL39" i="37"/>
  <c r="AL35" i="37"/>
  <c r="AL31" i="37"/>
  <c r="AL27" i="37"/>
  <c r="AL23" i="37"/>
  <c r="AL19" i="37"/>
  <c r="AL15" i="37"/>
  <c r="AL110" i="37"/>
  <c r="AL106" i="37"/>
  <c r="AL102" i="37"/>
  <c r="AL98" i="37"/>
  <c r="AL94" i="37"/>
  <c r="AL90" i="37"/>
  <c r="AL86" i="37"/>
  <c r="AL82" i="37"/>
  <c r="AL78" i="37"/>
  <c r="AL74" i="37"/>
  <c r="AL70" i="37"/>
  <c r="AL66" i="37"/>
  <c r="AL62" i="37"/>
  <c r="AL58" i="37"/>
  <c r="AL54" i="37"/>
  <c r="AL50" i="37"/>
  <c r="AL46" i="37"/>
  <c r="AL42" i="37"/>
  <c r="AL38" i="37"/>
  <c r="AL34" i="37"/>
  <c r="AL30" i="37"/>
  <c r="AL26" i="37"/>
  <c r="AL22" i="37"/>
  <c r="AL18" i="37"/>
  <c r="AL14" i="37"/>
  <c r="AL104" i="37"/>
  <c r="AL96" i="37"/>
  <c r="AL88" i="37"/>
  <c r="AL80" i="37"/>
  <c r="AL72" i="37"/>
  <c r="AL64" i="37"/>
  <c r="AL56" i="37"/>
  <c r="AL48" i="37"/>
  <c r="AL40" i="37"/>
  <c r="AL32" i="37"/>
  <c r="AL24" i="37"/>
  <c r="AL16" i="37"/>
  <c r="AL109" i="37"/>
  <c r="AL101" i="37"/>
  <c r="AL93" i="37"/>
  <c r="AL85" i="37"/>
  <c r="AL77" i="37"/>
  <c r="AL69" i="37"/>
  <c r="AL61" i="37"/>
  <c r="AL53" i="37"/>
  <c r="AL45" i="37"/>
  <c r="AL37" i="37"/>
  <c r="AL29" i="37"/>
  <c r="AL21" i="37"/>
  <c r="AL13" i="37"/>
  <c r="AL97" i="37"/>
  <c r="AL81" i="37"/>
  <c r="AL65" i="37"/>
  <c r="AL49" i="37"/>
  <c r="AL33" i="37"/>
  <c r="AL17" i="37"/>
  <c r="AL108" i="37"/>
  <c r="AL92" i="37"/>
  <c r="AL76" i="37"/>
  <c r="AL60" i="37"/>
  <c r="AL44" i="37"/>
  <c r="AL28" i="37"/>
  <c r="AL12" i="37"/>
  <c r="AL84" i="37"/>
  <c r="AL52" i="37"/>
  <c r="AL20" i="37"/>
  <c r="AL89" i="37"/>
  <c r="AL57" i="37"/>
  <c r="AL25" i="37"/>
  <c r="AL68" i="37"/>
  <c r="AL105" i="37"/>
  <c r="AL41" i="37"/>
  <c r="AL100" i="37"/>
  <c r="AL36" i="37"/>
  <c r="AL73" i="37"/>
  <c r="AL12" i="27" a="1"/>
  <c r="AN20" i="27"/>
  <c r="AN23" i="27"/>
  <c r="AN25" i="27"/>
  <c r="A8" i="27"/>
  <c r="AN12" i="27"/>
  <c r="A9" i="27"/>
  <c r="S12" i="37" l="1" a="1"/>
  <c r="S12" i="43" a="1"/>
  <c r="AL77" i="27"/>
  <c r="AL68" i="27"/>
  <c r="AL49" i="27"/>
  <c r="AL44" i="27"/>
  <c r="AL12" i="27"/>
  <c r="AL73" i="27"/>
  <c r="AL50" i="27"/>
  <c r="AL100" i="27"/>
  <c r="AL43" i="27"/>
  <c r="AL15" i="27"/>
  <c r="AL40" i="27"/>
  <c r="AL91" i="27"/>
  <c r="AL84" i="27"/>
  <c r="AL38" i="27"/>
  <c r="AL21" i="27"/>
  <c r="AL30" i="27"/>
  <c r="AL39" i="27"/>
  <c r="AL76" i="27"/>
  <c r="AL27" i="27"/>
  <c r="AL95" i="27"/>
  <c r="AL17" i="27"/>
  <c r="AL85" i="27"/>
  <c r="AL69" i="27"/>
  <c r="AL29" i="27"/>
  <c r="AL59" i="27"/>
  <c r="AL79" i="27"/>
  <c r="AL86" i="27"/>
  <c r="AL87" i="27"/>
  <c r="AL51" i="27"/>
  <c r="AL57" i="27"/>
  <c r="AL93" i="27"/>
  <c r="AL13" i="27"/>
  <c r="AL96" i="27"/>
  <c r="AL72" i="27"/>
  <c r="AL105" i="27"/>
  <c r="AL47" i="27"/>
  <c r="AL88" i="27"/>
  <c r="AL80" i="27"/>
  <c r="AL111" i="27"/>
  <c r="AL65" i="27"/>
  <c r="AL34" i="27"/>
  <c r="AL74" i="27"/>
  <c r="AL62" i="27"/>
  <c r="AL23" i="27"/>
  <c r="AL54" i="27"/>
  <c r="AL92" i="27"/>
  <c r="AL66" i="27"/>
  <c r="AL45" i="27"/>
  <c r="AL36" i="27"/>
  <c r="AL20" i="27"/>
  <c r="AL102" i="27"/>
  <c r="AL16" i="27"/>
  <c r="AL24" i="27"/>
  <c r="AL58" i="27"/>
  <c r="AL103" i="27"/>
  <c r="AL70" i="27"/>
  <c r="AL26" i="27"/>
  <c r="AL90" i="27"/>
  <c r="AL19" i="27"/>
  <c r="AL67" i="27"/>
  <c r="AL63" i="27"/>
  <c r="AL48" i="27"/>
  <c r="AL75" i="27"/>
  <c r="AL61" i="27"/>
  <c r="AL41" i="27"/>
  <c r="AL28" i="27"/>
  <c r="AL22" i="27"/>
  <c r="AL82" i="27"/>
  <c r="AL110" i="27"/>
  <c r="AL83" i="27"/>
  <c r="AL99" i="27"/>
  <c r="AL64" i="27"/>
  <c r="AL32" i="27"/>
  <c r="AL78" i="27"/>
  <c r="AL81" i="27"/>
  <c r="AL109" i="27"/>
  <c r="AL104" i="27"/>
  <c r="AL42" i="27"/>
  <c r="AL106" i="27"/>
  <c r="AL101" i="27"/>
  <c r="AL52" i="27"/>
  <c r="AL107" i="27"/>
  <c r="AL56" i="27"/>
  <c r="AL46" i="27"/>
  <c r="AL108" i="27"/>
  <c r="AL18" i="27"/>
  <c r="AL89" i="27"/>
  <c r="AL33" i="27"/>
  <c r="AL98" i="27"/>
  <c r="AL94" i="27"/>
  <c r="AL97" i="27"/>
  <c r="AL14" i="27"/>
  <c r="AL60" i="27"/>
  <c r="AL37" i="27"/>
  <c r="AL25" i="27"/>
  <c r="AL71" i="27"/>
  <c r="AL55" i="27"/>
  <c r="AL31" i="27"/>
  <c r="AL53" i="27"/>
  <c r="AL35" i="27"/>
  <c r="AL44" i="41"/>
  <c r="AL31" i="41"/>
  <c r="AL89" i="41"/>
  <c r="AL98" i="41"/>
  <c r="AL16" i="41"/>
  <c r="AL22" i="41"/>
  <c r="AL76" i="41"/>
  <c r="AL34" i="41"/>
  <c r="AL63" i="41"/>
  <c r="AL100" i="41"/>
  <c r="AL82" i="41"/>
  <c r="AL87" i="41"/>
  <c r="AL42" i="41"/>
  <c r="AL30" i="41"/>
  <c r="AL111" i="41"/>
  <c r="AL93" i="41"/>
  <c r="AL78" i="41"/>
  <c r="AL32" i="41"/>
  <c r="AL41" i="41"/>
  <c r="AL67" i="41"/>
  <c r="AL104" i="41"/>
  <c r="AL90" i="41"/>
  <c r="AL91" i="41"/>
  <c r="AL53" i="41"/>
  <c r="AL23" i="41"/>
  <c r="AL108" i="41"/>
  <c r="AL68" i="41"/>
  <c r="AL95" i="41"/>
  <c r="AL107" i="41"/>
  <c r="AL86" i="41"/>
  <c r="AL49" i="41"/>
  <c r="AL60" i="41"/>
  <c r="AL47" i="41"/>
  <c r="AL50" i="41"/>
  <c r="AL109" i="41"/>
  <c r="AL40" i="41"/>
  <c r="AL27" i="41"/>
  <c r="AL102" i="41"/>
  <c r="AL56" i="41"/>
  <c r="AL46" i="41"/>
  <c r="AL77" i="41"/>
  <c r="AL24" i="41"/>
  <c r="AL110" i="41"/>
  <c r="AL74" i="41"/>
  <c r="AL72" i="41"/>
  <c r="AL59" i="41"/>
  <c r="AL73" i="41"/>
  <c r="AL15" i="41"/>
  <c r="AL81" i="41"/>
  <c r="AL33" i="41"/>
  <c r="AL36" i="41"/>
  <c r="AL97" i="41"/>
  <c r="AL71" i="41"/>
  <c r="AL57" i="41"/>
  <c r="AL55" i="41"/>
  <c r="AL37" i="41"/>
  <c r="AL25" i="41"/>
  <c r="AL35" i="41"/>
  <c r="AL96" i="41"/>
  <c r="AL52" i="41"/>
  <c r="AL19" i="41"/>
  <c r="AL61" i="41"/>
  <c r="AL85" i="41"/>
  <c r="AL88" i="41"/>
  <c r="AL75" i="41"/>
  <c r="AL106" i="41"/>
  <c r="AL69" i="41"/>
  <c r="AL20" i="41"/>
  <c r="AL105" i="41"/>
  <c r="AL66" i="41"/>
  <c r="AL29" i="41"/>
  <c r="AL103" i="41"/>
  <c r="AL18" i="41"/>
  <c r="AL13" i="41"/>
  <c r="AL65" i="41"/>
  <c r="AL83" i="41"/>
  <c r="AL58" i="41"/>
  <c r="AL99" i="41"/>
  <c r="AL17" i="41"/>
  <c r="AL79" i="41"/>
  <c r="AL70" i="41"/>
  <c r="AL101" i="41"/>
  <c r="AL84" i="41"/>
  <c r="AL64" i="41"/>
  <c r="AL62" i="41"/>
  <c r="AL26" i="41"/>
  <c r="AL39" i="41"/>
  <c r="AL92" i="41"/>
  <c r="AL38" i="41"/>
  <c r="AL94" i="41"/>
  <c r="AL45" i="41"/>
  <c r="AL48" i="41"/>
  <c r="AL28" i="41"/>
  <c r="AL12" i="41"/>
  <c r="AL80" i="41"/>
  <c r="AL51" i="41"/>
  <c r="AL21" i="41"/>
  <c r="AL54" i="41"/>
  <c r="AL14" i="41"/>
  <c r="AL43" i="41"/>
  <c r="S16" i="43" l="1"/>
  <c r="S32" i="43"/>
  <c r="S38" i="43"/>
  <c r="S49" i="43"/>
  <c r="S53" i="43"/>
  <c r="S57" i="43"/>
  <c r="S61" i="43"/>
  <c r="S65" i="43"/>
  <c r="S69" i="43"/>
  <c r="S73" i="43"/>
  <c r="S77" i="43"/>
  <c r="S15" i="43"/>
  <c r="S37" i="43"/>
  <c r="S33" i="43"/>
  <c r="S23" i="43"/>
  <c r="S80" i="43"/>
  <c r="S88" i="43"/>
  <c r="S96" i="43"/>
  <c r="S104" i="43"/>
  <c r="S13" i="43"/>
  <c r="S35" i="43"/>
  <c r="S87" i="43"/>
  <c r="S95" i="43"/>
  <c r="S103" i="43"/>
  <c r="S111" i="43"/>
  <c r="S20" i="43"/>
  <c r="S36" i="43"/>
  <c r="S42" i="43"/>
  <c r="S50" i="43"/>
  <c r="S54" i="43"/>
  <c r="S58" i="43"/>
  <c r="S62" i="43"/>
  <c r="S66" i="43"/>
  <c r="S70" i="43"/>
  <c r="S74" i="43"/>
  <c r="S78" i="43"/>
  <c r="S21" i="43"/>
  <c r="S17" i="43"/>
  <c r="S43" i="43"/>
  <c r="S29" i="43"/>
  <c r="S82" i="43"/>
  <c r="S90" i="43"/>
  <c r="S98" i="43"/>
  <c r="S106" i="43"/>
  <c r="S25" i="43"/>
  <c r="S81" i="43"/>
  <c r="S89" i="43"/>
  <c r="S97" i="43"/>
  <c r="S105" i="43"/>
  <c r="S22" i="43"/>
  <c r="S28" i="43"/>
  <c r="S48" i="43"/>
  <c r="S56" i="43"/>
  <c r="S64" i="43"/>
  <c r="S72" i="43"/>
  <c r="S14" i="43"/>
  <c r="S27" i="43"/>
  <c r="S47" i="43"/>
  <c r="S94" i="43"/>
  <c r="S110" i="43"/>
  <c r="S85" i="43"/>
  <c r="S101" i="43"/>
  <c r="S41" i="43"/>
  <c r="S51" i="43"/>
  <c r="S59" i="43"/>
  <c r="S67" i="43"/>
  <c r="S75" i="43"/>
  <c r="S30" i="43"/>
  <c r="S44" i="43"/>
  <c r="S84" i="43"/>
  <c r="S100" i="43"/>
  <c r="S34" i="43"/>
  <c r="S91" i="43"/>
  <c r="S107" i="43"/>
  <c r="S24" i="43"/>
  <c r="S55" i="43"/>
  <c r="S71" i="43"/>
  <c r="S26" i="43"/>
  <c r="S92" i="43"/>
  <c r="S83" i="43"/>
  <c r="S18" i="43"/>
  <c r="S45" i="43"/>
  <c r="S60" i="43"/>
  <c r="S76" i="43"/>
  <c r="S19" i="43"/>
  <c r="S102" i="43"/>
  <c r="S93" i="43"/>
  <c r="S52" i="43"/>
  <c r="S31" i="43"/>
  <c r="S39" i="43"/>
  <c r="S46" i="43"/>
  <c r="S79" i="43"/>
  <c r="S108" i="43"/>
  <c r="S68" i="43"/>
  <c r="S109" i="43"/>
  <c r="S40" i="43"/>
  <c r="S12" i="43"/>
  <c r="S86" i="43"/>
  <c r="S63" i="43"/>
  <c r="S99" i="43"/>
  <c r="S101" i="37"/>
  <c r="S85" i="37"/>
  <c r="S69" i="37"/>
  <c r="S53" i="37"/>
  <c r="S37" i="37"/>
  <c r="S21" i="37"/>
  <c r="S106" i="37"/>
  <c r="S84" i="37"/>
  <c r="S63" i="37"/>
  <c r="S42" i="37"/>
  <c r="S20" i="37"/>
  <c r="S99" i="37"/>
  <c r="S78" i="37"/>
  <c r="S56" i="37"/>
  <c r="S35" i="37"/>
  <c r="S14" i="37"/>
  <c r="S71" i="37"/>
  <c r="S28" i="37"/>
  <c r="S80" i="37"/>
  <c r="S38" i="37"/>
  <c r="S75" i="37"/>
  <c r="S87" i="37"/>
  <c r="S107" i="37"/>
  <c r="S22" i="37"/>
  <c r="S34" i="37"/>
  <c r="S97" i="37"/>
  <c r="S81" i="37"/>
  <c r="S65" i="37"/>
  <c r="S49" i="37"/>
  <c r="S33" i="37"/>
  <c r="S17" i="37"/>
  <c r="S100" i="37"/>
  <c r="S79" i="37"/>
  <c r="S58" i="37"/>
  <c r="S36" i="37"/>
  <c r="S15" i="37"/>
  <c r="S94" i="37"/>
  <c r="S72" i="37"/>
  <c r="S51" i="37"/>
  <c r="S30" i="37"/>
  <c r="S103" i="37"/>
  <c r="S60" i="37"/>
  <c r="S18" i="37"/>
  <c r="S70" i="37"/>
  <c r="S27" i="37"/>
  <c r="S54" i="37"/>
  <c r="S66" i="37"/>
  <c r="S86" i="37"/>
  <c r="S98" i="37"/>
  <c r="S12" i="37"/>
  <c r="S105" i="37"/>
  <c r="S73" i="37"/>
  <c r="S41" i="37"/>
  <c r="S111" i="37"/>
  <c r="S68" i="37"/>
  <c r="S26" i="37"/>
  <c r="S83" i="37"/>
  <c r="S40" i="37"/>
  <c r="S82" i="37"/>
  <c r="S91" i="37"/>
  <c r="S96" i="37"/>
  <c r="S23" i="37"/>
  <c r="S55" i="37"/>
  <c r="S93" i="37"/>
  <c r="S61" i="37"/>
  <c r="S29" i="37"/>
  <c r="S95" i="37"/>
  <c r="S52" i="37"/>
  <c r="S110" i="37"/>
  <c r="S67" i="37"/>
  <c r="S24" i="37"/>
  <c r="S50" i="37"/>
  <c r="S59" i="37"/>
  <c r="S32" i="37"/>
  <c r="S64" i="37"/>
  <c r="S77" i="37"/>
  <c r="S13" i="37"/>
  <c r="S31" i="37"/>
  <c r="S46" i="37"/>
  <c r="S102" i="37"/>
  <c r="S44" i="37"/>
  <c r="S57" i="37"/>
  <c r="S90" i="37"/>
  <c r="S104" i="37"/>
  <c r="S19" i="37"/>
  <c r="S48" i="37"/>
  <c r="S43" i="37"/>
  <c r="S25" i="37"/>
  <c r="S62" i="37"/>
  <c r="S108" i="37"/>
  <c r="S45" i="37"/>
  <c r="S88" i="37"/>
  <c r="S16" i="37"/>
  <c r="S89" i="37"/>
  <c r="S39" i="37"/>
  <c r="S74" i="37"/>
  <c r="S76" i="37"/>
  <c r="S47" i="37"/>
  <c r="S109" i="37"/>
  <c r="S92" i="37"/>
  <c r="S12" i="27" a="1"/>
  <c r="S12" i="39" a="1"/>
  <c r="AP12" i="27" a="1"/>
  <c r="AP12" i="39" a="1"/>
  <c r="AP12" i="43" a="1"/>
  <c r="AP12" i="37" a="1"/>
  <c r="AP46" i="27"/>
  <c r="AP40" i="27"/>
  <c r="AP74" i="27"/>
  <c r="AP39" i="27"/>
  <c r="AP95" i="27"/>
  <c r="AP62" i="27"/>
  <c r="AP53" i="27"/>
  <c r="AP81" i="27"/>
  <c r="AP84" i="27"/>
  <c r="AP83" i="27"/>
  <c r="AP27" i="27"/>
  <c r="AP108" i="27"/>
  <c r="AP29" i="27"/>
  <c r="AP48" i="27"/>
  <c r="AP92" i="27"/>
  <c r="AP54" i="27"/>
  <c r="AP70" i="27"/>
  <c r="AP36" i="27"/>
  <c r="AP55" i="27"/>
  <c r="AP93" i="27"/>
  <c r="AP102" i="27"/>
  <c r="AP12" i="27"/>
  <c r="AP13" i="27"/>
  <c r="AP14" i="27"/>
  <c r="AP15" i="27"/>
  <c r="AP16" i="27"/>
  <c r="AP17" i="27"/>
  <c r="AP18" i="27"/>
  <c r="AP19" i="27"/>
  <c r="AP20" i="27"/>
  <c r="AP21" i="27"/>
  <c r="AP22" i="27"/>
  <c r="AP23" i="27"/>
  <c r="AP68" i="27"/>
  <c r="AP69" i="27"/>
  <c r="AP73" i="27"/>
  <c r="AP52" i="27"/>
  <c r="AP72" i="27"/>
  <c r="AP34" i="27"/>
  <c r="AP105" i="27"/>
  <c r="AP42" i="27"/>
  <c r="AP28" i="27"/>
  <c r="AP64" i="27"/>
  <c r="AP33" i="27"/>
  <c r="AP41" i="27"/>
  <c r="AP89" i="27"/>
  <c r="AP45" i="27"/>
  <c r="AP100" i="27"/>
  <c r="AP56" i="27"/>
  <c r="AP75" i="27"/>
  <c r="AP59" i="27"/>
  <c r="AP31" i="27"/>
  <c r="AP111" i="27"/>
  <c r="AP98" i="27"/>
  <c r="AP91" i="27"/>
  <c r="AP66" i="27"/>
  <c r="AP77" i="27"/>
  <c r="AP90" i="27"/>
  <c r="AP63" i="27"/>
  <c r="AP26" i="27"/>
  <c r="AP71" i="27"/>
  <c r="AP60" i="27"/>
  <c r="AP51" i="27"/>
  <c r="AP78" i="27"/>
  <c r="AP87" i="27"/>
  <c r="AP30" i="27"/>
  <c r="AP101" i="27"/>
  <c r="AP99" i="27"/>
  <c r="AP76" i="27"/>
  <c r="AP43" i="27"/>
  <c r="AP44" i="27"/>
  <c r="AP32" i="27"/>
  <c r="AP61" i="27"/>
  <c r="AP79" i="27"/>
  <c r="AP82" i="27"/>
  <c r="AP109" i="27"/>
  <c r="AP58" i="27"/>
  <c r="AP24" i="27"/>
  <c r="AP25" i="27"/>
  <c r="AP65" i="27"/>
  <c r="AP85" i="27"/>
  <c r="AP110" i="27"/>
  <c r="AP35" i="27"/>
  <c r="AP94" i="27"/>
  <c r="AP50" i="27"/>
  <c r="AP67" i="27"/>
  <c r="AP38" i="27"/>
  <c r="AP80" i="27"/>
  <c r="AP107" i="27"/>
  <c r="AP57" i="27"/>
  <c r="AP96" i="27"/>
  <c r="AP88" i="27"/>
  <c r="AP47" i="27"/>
  <c r="AP37" i="27"/>
  <c r="AP104" i="27"/>
  <c r="AP86" i="27"/>
  <c r="AP103" i="27"/>
  <c r="AP97" i="27"/>
  <c r="AP106" i="27"/>
  <c r="AP49" i="27"/>
  <c r="S41" i="27"/>
  <c r="S28" i="27"/>
  <c r="S96" i="27"/>
  <c r="S14" i="27"/>
  <c r="S94" i="27"/>
  <c r="S100" i="27"/>
  <c r="S93" i="27"/>
  <c r="S18" i="27"/>
  <c r="S62" i="27"/>
  <c r="S109" i="27"/>
  <c r="S15" i="27"/>
  <c r="S90" i="27"/>
  <c r="S49" i="27"/>
  <c r="S22" i="27"/>
  <c r="S105" i="27"/>
  <c r="S34" i="27"/>
  <c r="S82" i="27"/>
  <c r="S87" i="27"/>
  <c r="S85" i="27"/>
  <c r="S57" i="27"/>
  <c r="S92" i="27"/>
  <c r="S38" i="27"/>
  <c r="S59" i="27"/>
  <c r="S30" i="27"/>
  <c r="S80" i="27"/>
  <c r="S98" i="27"/>
  <c r="S110" i="27"/>
  <c r="S17" i="27"/>
  <c r="S36" i="27"/>
  <c r="S60" i="27"/>
  <c r="S53" i="27"/>
  <c r="S25" i="27"/>
  <c r="S29" i="27"/>
  <c r="S86" i="27"/>
  <c r="S69" i="27"/>
  <c r="S46" i="27"/>
  <c r="S84" i="27"/>
  <c r="S12" i="27"/>
  <c r="S56" i="27"/>
  <c r="S40" i="27"/>
  <c r="S102" i="27"/>
  <c r="S21" i="27"/>
  <c r="S23" i="27"/>
  <c r="S73" i="27"/>
  <c r="S65" i="27"/>
  <c r="S95" i="27"/>
  <c r="S71" i="27"/>
  <c r="S70" i="27"/>
  <c r="S52" i="27"/>
  <c r="S107" i="27"/>
  <c r="S27" i="27"/>
  <c r="S101" i="27"/>
  <c r="S55" i="27"/>
  <c r="S66" i="27"/>
  <c r="S16" i="27"/>
  <c r="S89" i="27"/>
  <c r="S99" i="27"/>
  <c r="S77" i="27"/>
  <c r="S43" i="27"/>
  <c r="S26" i="27"/>
  <c r="S50" i="27"/>
  <c r="S20" i="27"/>
  <c r="S63" i="27"/>
  <c r="S72" i="27"/>
  <c r="S31" i="27"/>
  <c r="S44" i="27"/>
  <c r="S78" i="27"/>
  <c r="S67" i="27"/>
  <c r="S39" i="27"/>
  <c r="S97" i="27"/>
  <c r="S61" i="27"/>
  <c r="S103" i="27"/>
  <c r="S51" i="27"/>
  <c r="S19" i="27"/>
  <c r="S33" i="27"/>
  <c r="S68" i="27"/>
  <c r="S108" i="27"/>
  <c r="S32" i="27"/>
  <c r="S81" i="27"/>
  <c r="S42" i="27"/>
  <c r="S13" i="27"/>
  <c r="S37" i="27"/>
  <c r="S54" i="27"/>
  <c r="S64" i="27"/>
  <c r="S75" i="27"/>
  <c r="S58" i="27"/>
  <c r="S24" i="27"/>
  <c r="S48" i="27"/>
  <c r="S104" i="27"/>
  <c r="S47" i="27"/>
  <c r="S83" i="27"/>
  <c r="S79" i="27"/>
  <c r="S76" i="27"/>
  <c r="S45" i="27"/>
  <c r="S88" i="27"/>
  <c r="S91" i="27"/>
  <c r="S106" i="27"/>
  <c r="S111" i="27"/>
  <c r="S74" i="27"/>
  <c r="S35" i="27"/>
  <c r="S71" i="39"/>
  <c r="S17" i="39"/>
  <c r="S46" i="39"/>
  <c r="S49" i="39"/>
  <c r="S40" i="39"/>
  <c r="S70" i="39"/>
  <c r="S36" i="39"/>
  <c r="S67" i="39"/>
  <c r="S61" i="39"/>
  <c r="S21" i="39"/>
  <c r="S24" i="39"/>
  <c r="S84" i="39"/>
  <c r="S97" i="39"/>
  <c r="S26" i="39"/>
  <c r="S33" i="39"/>
  <c r="S39" i="39"/>
  <c r="S106" i="39"/>
  <c r="S45" i="39"/>
  <c r="S47" i="39"/>
  <c r="S95" i="39"/>
  <c r="S62" i="39"/>
  <c r="S27" i="39"/>
  <c r="AP12" i="39"/>
  <c r="AP13" i="39"/>
  <c r="AP14" i="39"/>
  <c r="AP15" i="39"/>
  <c r="S12" i="39"/>
  <c r="S94" i="39"/>
  <c r="S91" i="39"/>
  <c r="S90" i="39"/>
  <c r="S18" i="39"/>
  <c r="S73" i="39"/>
  <c r="S72" i="39"/>
  <c r="S86" i="39"/>
  <c r="S55" i="39"/>
  <c r="S98" i="39"/>
  <c r="S22" i="39"/>
  <c r="S107" i="39"/>
  <c r="S74" i="39"/>
  <c r="S82" i="39"/>
  <c r="S63" i="39"/>
  <c r="S102" i="39"/>
  <c r="S92" i="39"/>
  <c r="S51" i="39"/>
  <c r="S104" i="39"/>
  <c r="S85" i="39"/>
  <c r="S88" i="39"/>
  <c r="S43" i="39"/>
  <c r="S34" i="39"/>
  <c r="S78" i="39"/>
  <c r="S110" i="39"/>
  <c r="S56" i="39"/>
  <c r="S87" i="39"/>
  <c r="S75" i="39"/>
  <c r="S31" i="39"/>
  <c r="S77" i="39"/>
  <c r="S76" i="39"/>
  <c r="S44" i="39"/>
  <c r="S101" i="39"/>
  <c r="S66" i="39"/>
  <c r="S69" i="39"/>
  <c r="S53" i="39"/>
  <c r="S50" i="39"/>
  <c r="S19" i="39"/>
  <c r="S100" i="39"/>
  <c r="S59" i="39"/>
  <c r="S64" i="39"/>
  <c r="S80" i="39"/>
  <c r="S103" i="39"/>
  <c r="S32" i="39"/>
  <c r="S83" i="39"/>
  <c r="S23" i="39"/>
  <c r="S13" i="39"/>
  <c r="S96" i="39"/>
  <c r="S15" i="39"/>
  <c r="S48" i="39"/>
  <c r="S105" i="39"/>
  <c r="S42" i="39"/>
  <c r="S37" i="39"/>
  <c r="S89" i="39"/>
  <c r="S109" i="39"/>
  <c r="S38" i="39"/>
  <c r="S16" i="39"/>
  <c r="S41" i="39"/>
  <c r="S81" i="39"/>
  <c r="S68" i="39"/>
  <c r="S28" i="39"/>
  <c r="S58" i="39"/>
  <c r="S35" i="39"/>
  <c r="S29" i="39"/>
  <c r="S54" i="39"/>
  <c r="S20" i="39"/>
  <c r="S60" i="39"/>
  <c r="S57" i="39"/>
  <c r="S65" i="39"/>
  <c r="S79" i="39"/>
  <c r="S99" i="39"/>
  <c r="S14" i="39"/>
  <c r="S30" i="39"/>
  <c r="S108" i="39"/>
  <c r="S25" i="39"/>
  <c r="S93" i="39"/>
  <c r="S111" i="39"/>
  <c r="S52" i="39"/>
  <c r="AP98" i="39"/>
  <c r="AP74" i="39"/>
  <c r="AP39" i="39"/>
  <c r="AP101" i="39"/>
  <c r="AP91" i="39"/>
  <c r="AP104" i="39"/>
  <c r="AP87" i="39"/>
  <c r="AP25" i="39"/>
  <c r="AP41" i="39"/>
  <c r="AP57" i="39"/>
  <c r="AP53" i="39"/>
  <c r="AP30" i="39"/>
  <c r="AP68" i="39"/>
  <c r="AP89" i="39"/>
  <c r="AP111" i="39"/>
  <c r="AP23" i="39"/>
  <c r="AP44" i="39"/>
  <c r="AP72" i="39"/>
  <c r="AP103" i="39"/>
  <c r="AP19" i="39"/>
  <c r="AP92" i="39"/>
  <c r="AP93" i="39"/>
  <c r="AP51" i="39"/>
  <c r="AP40" i="39"/>
  <c r="AP66" i="39"/>
  <c r="AP24" i="39"/>
  <c r="AP109" i="39"/>
  <c r="AP59" i="39"/>
  <c r="AP46" i="39"/>
  <c r="AP86" i="39"/>
  <c r="AP58" i="39"/>
  <c r="AP48" i="39"/>
  <c r="AP95" i="39"/>
  <c r="AP37" i="39"/>
  <c r="AP36" i="39"/>
  <c r="AP55" i="39"/>
  <c r="AP79" i="39"/>
  <c r="AP105" i="39"/>
  <c r="AP76" i="39"/>
  <c r="AP35" i="39"/>
  <c r="AP81" i="39"/>
  <c r="AP56" i="39"/>
  <c r="AP34" i="39"/>
  <c r="AP67" i="39"/>
  <c r="AP27" i="39"/>
  <c r="AP38" i="39"/>
  <c r="AP100" i="39"/>
  <c r="AP45" i="39"/>
  <c r="AP96" i="39"/>
  <c r="AP94" i="39"/>
  <c r="AP102" i="39"/>
  <c r="AP110" i="39"/>
  <c r="AP50" i="39"/>
  <c r="AP99" i="39"/>
  <c r="AP32" i="39"/>
  <c r="AP97" i="39"/>
  <c r="AP71" i="39"/>
  <c r="AP22" i="39"/>
  <c r="AP28" i="39"/>
  <c r="AP106" i="39"/>
  <c r="AP80" i="39"/>
  <c r="AP107" i="39"/>
  <c r="AP85" i="39"/>
  <c r="AP29" i="39"/>
  <c r="AP47" i="39"/>
  <c r="AP73" i="39"/>
  <c r="AP54" i="39"/>
  <c r="AP78" i="39"/>
  <c r="AP20" i="39"/>
  <c r="AP84" i="39"/>
  <c r="AP49" i="39"/>
  <c r="AP31" i="39"/>
  <c r="AP69" i="39"/>
  <c r="AP60" i="39"/>
  <c r="AP83" i="39"/>
  <c r="AP62" i="39"/>
  <c r="AP16" i="39"/>
  <c r="AP21" i="39"/>
  <c r="AP108" i="39"/>
  <c r="AP18" i="39"/>
  <c r="AP65" i="39"/>
  <c r="AP42" i="39"/>
  <c r="AP90" i="39"/>
  <c r="AP82" i="39"/>
  <c r="AP64" i="39"/>
  <c r="AP52" i="39"/>
  <c r="AP70" i="39"/>
  <c r="AP26" i="39"/>
  <c r="AP33" i="39"/>
  <c r="AP75" i="39"/>
  <c r="AP43" i="39"/>
  <c r="AP88" i="39"/>
  <c r="AP77" i="39"/>
  <c r="AP61" i="39"/>
  <c r="AP17" i="39"/>
  <c r="AP63" i="39"/>
  <c r="AP31" i="43"/>
  <c r="AP100" i="43"/>
  <c r="AP58" i="43"/>
  <c r="AP63" i="43"/>
  <c r="AP26" i="43"/>
  <c r="AP95" i="43"/>
  <c r="AP15" i="43"/>
  <c r="AP47" i="43"/>
  <c r="AP84" i="43"/>
  <c r="AP74" i="43"/>
  <c r="AP42" i="43"/>
  <c r="AP79" i="43"/>
  <c r="AP111" i="43"/>
  <c r="AP18" i="43"/>
  <c r="AP34" i="43"/>
  <c r="AP50" i="43"/>
  <c r="AP66" i="43"/>
  <c r="AP87" i="43"/>
  <c r="AP103" i="43"/>
  <c r="AP23" i="43"/>
  <c r="AP39" i="43"/>
  <c r="AP55" i="43"/>
  <c r="AP73" i="43"/>
  <c r="AP92" i="43"/>
  <c r="AP108" i="43"/>
  <c r="AP19" i="43"/>
  <c r="AP27" i="43"/>
  <c r="AP35" i="43"/>
  <c r="AP43" i="43"/>
  <c r="AP51" i="43"/>
  <c r="AP59" i="43"/>
  <c r="AP12" i="43"/>
  <c r="AP80" i="43"/>
  <c r="AP88" i="43"/>
  <c r="AP96" i="43"/>
  <c r="AP104" i="43"/>
  <c r="AP70" i="43"/>
  <c r="AP14" i="43"/>
  <c r="AP22" i="43"/>
  <c r="AP30" i="43"/>
  <c r="AP38" i="43"/>
  <c r="AP46" i="43"/>
  <c r="AP54" i="43"/>
  <c r="AP62" i="43"/>
  <c r="AP71" i="43"/>
  <c r="AP83" i="43"/>
  <c r="AP91" i="43"/>
  <c r="AP99" i="43"/>
  <c r="AP107" i="43"/>
  <c r="AP76" i="43"/>
  <c r="AP16" i="43"/>
  <c r="AP20" i="43"/>
  <c r="AP24" i="43"/>
  <c r="AP28" i="43"/>
  <c r="AP32" i="43"/>
  <c r="AP36" i="43"/>
  <c r="AP40" i="43"/>
  <c r="AP44" i="43"/>
  <c r="AP48" i="43"/>
  <c r="AP52" i="43"/>
  <c r="AP56" i="43"/>
  <c r="AP60" i="43"/>
  <c r="AP64" i="43"/>
  <c r="AP67" i="43"/>
  <c r="AP75" i="43"/>
  <c r="AP81" i="43"/>
  <c r="AP85" i="43"/>
  <c r="AP89" i="43"/>
  <c r="AP93" i="43"/>
  <c r="AP97" i="43"/>
  <c r="AP101" i="43"/>
  <c r="AP105" i="43"/>
  <c r="AP109" i="43"/>
  <c r="AP78" i="43"/>
  <c r="AP72" i="43"/>
  <c r="AP13" i="43"/>
  <c r="AP17" i="43"/>
  <c r="AP21" i="43"/>
  <c r="AP25" i="43"/>
  <c r="AP29" i="43"/>
  <c r="AP33" i="43"/>
  <c r="AP37" i="43"/>
  <c r="AP41" i="43"/>
  <c r="AP45" i="43"/>
  <c r="AP49" i="43"/>
  <c r="AP53" i="43"/>
  <c r="AP57" i="43"/>
  <c r="AP61" i="43"/>
  <c r="AP65" i="43"/>
  <c r="AP69" i="43"/>
  <c r="AP77" i="43"/>
  <c r="AP82" i="43"/>
  <c r="AP86" i="43"/>
  <c r="AP90" i="43"/>
  <c r="AP94" i="43"/>
  <c r="AP98" i="43"/>
  <c r="AP102" i="43"/>
  <c r="AP106" i="43"/>
  <c r="AP110" i="43"/>
  <c r="AP68" i="43"/>
  <c r="AP26" i="37"/>
  <c r="AP75" i="37"/>
  <c r="AP28" i="37"/>
  <c r="AP55" i="37"/>
  <c r="AP57" i="37"/>
  <c r="AP46" i="37"/>
  <c r="AP90" i="37"/>
  <c r="AP13" i="37"/>
  <c r="AP96" i="37"/>
  <c r="AP110" i="37"/>
  <c r="AP53" i="37"/>
  <c r="AP16" i="37"/>
  <c r="AP107" i="37"/>
  <c r="AP43" i="37"/>
  <c r="AP78" i="37"/>
  <c r="AP14" i="37"/>
  <c r="AP92" i="37"/>
  <c r="AP104" i="37"/>
  <c r="AP81" i="37"/>
  <c r="AP87" i="37"/>
  <c r="AP23" i="37"/>
  <c r="AP58" i="37"/>
  <c r="AP77" i="37"/>
  <c r="AP52" i="37"/>
  <c r="AP24" i="37"/>
  <c r="AP103" i="37"/>
  <c r="AP71" i="37"/>
  <c r="AP39" i="37"/>
  <c r="AP106" i="37"/>
  <c r="AP74" i="37"/>
  <c r="AP42" i="37"/>
  <c r="AP109" i="37"/>
  <c r="AP45" i="37"/>
  <c r="AP84" i="37"/>
  <c r="AP20" i="37"/>
  <c r="AP88" i="37"/>
  <c r="AP12" i="37"/>
  <c r="AP49" i="37"/>
  <c r="AP91" i="37"/>
  <c r="AP59" i="37"/>
  <c r="AP27" i="37"/>
  <c r="AP94" i="37"/>
  <c r="AP62" i="37"/>
  <c r="AP30" i="37"/>
  <c r="AP85" i="37"/>
  <c r="AP21" i="37"/>
  <c r="AP60" i="37"/>
  <c r="AP73" i="37"/>
  <c r="AP40" i="37"/>
  <c r="AP33" i="37"/>
  <c r="AP99" i="37"/>
  <c r="AP83" i="37"/>
  <c r="AP67" i="37"/>
  <c r="AP51" i="37"/>
  <c r="AP35" i="37"/>
  <c r="AP19" i="37"/>
  <c r="AP102" i="37"/>
  <c r="AP86" i="37"/>
  <c r="AP70" i="37"/>
  <c r="AP54" i="37"/>
  <c r="AP38" i="37"/>
  <c r="AP22" i="37"/>
  <c r="AP101" i="37"/>
  <c r="AP69" i="37"/>
  <c r="AP37" i="37"/>
  <c r="AP108" i="37"/>
  <c r="AP76" i="37"/>
  <c r="AP44" i="37"/>
  <c r="AP105" i="37"/>
  <c r="AP41" i="37"/>
  <c r="AP72" i="37"/>
  <c r="AP80" i="37"/>
  <c r="AP97" i="37"/>
  <c r="AP64" i="37"/>
  <c r="AP17" i="37"/>
  <c r="AP111" i="37"/>
  <c r="AP95" i="37"/>
  <c r="AP79" i="37"/>
  <c r="AP63" i="37"/>
  <c r="AP47" i="37"/>
  <c r="AP31" i="37"/>
  <c r="AP15" i="37"/>
  <c r="AP98" i="37"/>
  <c r="AP82" i="37"/>
  <c r="AP66" i="37"/>
  <c r="AP50" i="37"/>
  <c r="AP34" i="37"/>
  <c r="AP18" i="37"/>
  <c r="AP93" i="37"/>
  <c r="AP61" i="37"/>
  <c r="AP29" i="37"/>
  <c r="AP100" i="37"/>
  <c r="AP68" i="37"/>
  <c r="AP36" i="37"/>
  <c r="AP89" i="37"/>
  <c r="AP25" i="37"/>
  <c r="AP56" i="37"/>
  <c r="AP48" i="37"/>
  <c r="AP65" i="37"/>
  <c r="AP32" i="37"/>
  <c r="AO12" i="37" a="1"/>
  <c r="AO12" i="37"/>
  <c r="AO13" i="37"/>
  <c r="AO14" i="37"/>
  <c r="AO15" i="37"/>
  <c r="AO16" i="37"/>
  <c r="AO17" i="37"/>
  <c r="AO18" i="37"/>
  <c r="AO19" i="37"/>
  <c r="AO20" i="37"/>
  <c r="AO21" i="37"/>
  <c r="AO22" i="37"/>
  <c r="AO23" i="37"/>
  <c r="AO24" i="37"/>
  <c r="AO25" i="37"/>
  <c r="AO26" i="37"/>
  <c r="AO27" i="37"/>
  <c r="AO28" i="37"/>
  <c r="AO29" i="37"/>
  <c r="AO30" i="37"/>
  <c r="AO31" i="37"/>
  <c r="AO32" i="37"/>
  <c r="AO33" i="37"/>
  <c r="AO34" i="37"/>
  <c r="AO35" i="37"/>
  <c r="AO36" i="37"/>
  <c r="AO37" i="37"/>
  <c r="AO38" i="37"/>
  <c r="AO39" i="37"/>
  <c r="AO40" i="37"/>
  <c r="AO41" i="37"/>
  <c r="AO42" i="37"/>
  <c r="AO43" i="37"/>
  <c r="AO44" i="37"/>
  <c r="AO45" i="37"/>
  <c r="AO46" i="37"/>
  <c r="AO47" i="37"/>
  <c r="AO48" i="37"/>
  <c r="AO49" i="37"/>
  <c r="AO50" i="37"/>
  <c r="AO51" i="37"/>
  <c r="AO52" i="37"/>
  <c r="AO53" i="37"/>
  <c r="AO54" i="37"/>
  <c r="AO55" i="37"/>
  <c r="AO56" i="37"/>
  <c r="AO57" i="37"/>
  <c r="AO58" i="37"/>
  <c r="AO59" i="37"/>
  <c r="AO60" i="37"/>
  <c r="AO61" i="37"/>
  <c r="AO62" i="37"/>
  <c r="AO63" i="37"/>
  <c r="AO64" i="37"/>
  <c r="AO65" i="37"/>
  <c r="AO66" i="37"/>
  <c r="AO67" i="37"/>
  <c r="AO68" i="37"/>
  <c r="AO69" i="37"/>
  <c r="AO70" i="37"/>
  <c r="AO71" i="37"/>
  <c r="AO72" i="37"/>
  <c r="AO73" i="37"/>
  <c r="AO74" i="37"/>
  <c r="AO75" i="37"/>
  <c r="AO76" i="37"/>
  <c r="AO77" i="37"/>
  <c r="AO78" i="37"/>
  <c r="AO79" i="37"/>
  <c r="AO80" i="37"/>
  <c r="AO81" i="37"/>
  <c r="AO82" i="37"/>
  <c r="AO83" i="37"/>
  <c r="AO84" i="37"/>
  <c r="AO85" i="37"/>
  <c r="AO86" i="37"/>
  <c r="AO87" i="37"/>
  <c r="AO88" i="37"/>
  <c r="AO89" i="37"/>
  <c r="AO90" i="37"/>
  <c r="AO91" i="37"/>
  <c r="AO92" i="37"/>
  <c r="AO93" i="37"/>
  <c r="AO94" i="37"/>
  <c r="AO95" i="37"/>
  <c r="AO96" i="37"/>
  <c r="AO97" i="37"/>
  <c r="AO98" i="37"/>
  <c r="AO99" i="37"/>
  <c r="AO100" i="37"/>
  <c r="AO101" i="37"/>
  <c r="AO102" i="37"/>
  <c r="AO103" i="37"/>
  <c r="AO104" i="37"/>
  <c r="AO105" i="37"/>
  <c r="AO106" i="37"/>
  <c r="AO107" i="37"/>
  <c r="AO108" i="37"/>
  <c r="AO109" i="37"/>
  <c r="AO110" i="37"/>
  <c r="AO111" i="37"/>
  <c r="B14" i="38"/>
  <c r="B26" i="38"/>
  <c r="B28" i="38"/>
  <c r="B34" i="38"/>
  <c r="B12" i="38"/>
  <c r="B32" i="38"/>
  <c r="B24" i="38"/>
  <c r="B20" i="38"/>
  <c r="B16" i="38"/>
  <c r="B38" i="38"/>
  <c r="B22" i="38"/>
  <c r="B36" i="38"/>
  <c r="B10" i="38"/>
  <c r="S10" i="38" s="1"/>
  <c r="A44" i="38" s="1"/>
  <c r="B30" i="38"/>
  <c r="B18" i="38"/>
  <c r="B8" i="38"/>
  <c r="B21" i="38"/>
  <c r="S21" i="38" s="1"/>
  <c r="B35" i="38"/>
  <c r="U35" i="38" s="1"/>
  <c r="B13" i="38"/>
  <c r="S13" i="38" s="1"/>
  <c r="B37" i="38"/>
  <c r="S36" i="38" s="1"/>
  <c r="S37" i="38"/>
  <c r="B11" i="38"/>
  <c r="AO12" i="39" a="1"/>
  <c r="AO12" i="39"/>
  <c r="AO13" i="39"/>
  <c r="AO14" i="39"/>
  <c r="AO15" i="39"/>
  <c r="AO16" i="39"/>
  <c r="AO17" i="39"/>
  <c r="AO18" i="39"/>
  <c r="AO19" i="39"/>
  <c r="AO20" i="39"/>
  <c r="AO21" i="39"/>
  <c r="AO22" i="39"/>
  <c r="AO23" i="39"/>
  <c r="AO24" i="39"/>
  <c r="AO25" i="39"/>
  <c r="AO26" i="39"/>
  <c r="AO27" i="39"/>
  <c r="AO28" i="39"/>
  <c r="AO29" i="39"/>
  <c r="AO30" i="39"/>
  <c r="AO31" i="39"/>
  <c r="AO32" i="39"/>
  <c r="AO33" i="39"/>
  <c r="AO34" i="39"/>
  <c r="AO35" i="39"/>
  <c r="AO36" i="39"/>
  <c r="AO37" i="39"/>
  <c r="AO38" i="39"/>
  <c r="AO39" i="39"/>
  <c r="AO40" i="39"/>
  <c r="AO41" i="39"/>
  <c r="AO42" i="39"/>
  <c r="AO43" i="39"/>
  <c r="AO44" i="39"/>
  <c r="AO45" i="39"/>
  <c r="AO46" i="39"/>
  <c r="AO47" i="39"/>
  <c r="AO48" i="39"/>
  <c r="AO49" i="39"/>
  <c r="AO50" i="39"/>
  <c r="AO51" i="39"/>
  <c r="AO52" i="39"/>
  <c r="AO53" i="39"/>
  <c r="AO54" i="39"/>
  <c r="AO55" i="39"/>
  <c r="AO56" i="39"/>
  <c r="AO57" i="39"/>
  <c r="AO58" i="39"/>
  <c r="AO59" i="39"/>
  <c r="AO60" i="39"/>
  <c r="AO61" i="39"/>
  <c r="AO62" i="39"/>
  <c r="AO63" i="39"/>
  <c r="AO64" i="39"/>
  <c r="AO65" i="39"/>
  <c r="AO66" i="39"/>
  <c r="AO67" i="39"/>
  <c r="AO68" i="39"/>
  <c r="AO69" i="39"/>
  <c r="AO70" i="39"/>
  <c r="AO71" i="39"/>
  <c r="AO72" i="39"/>
  <c r="AO73" i="39"/>
  <c r="AO74" i="39"/>
  <c r="AO75" i="39"/>
  <c r="AO76" i="39"/>
  <c r="AO77" i="39"/>
  <c r="AO78" i="39"/>
  <c r="AO79" i="39"/>
  <c r="AO80" i="39"/>
  <c r="AO81" i="39"/>
  <c r="AO82" i="39"/>
  <c r="AO83" i="39"/>
  <c r="AO84" i="39"/>
  <c r="AO85" i="39"/>
  <c r="AO86" i="39"/>
  <c r="AO87" i="39"/>
  <c r="AO88" i="39"/>
  <c r="AO89" i="39"/>
  <c r="AO90" i="39"/>
  <c r="AO91" i="39"/>
  <c r="AO92" i="39"/>
  <c r="AO93" i="39"/>
  <c r="AO94" i="39"/>
  <c r="AO95" i="39"/>
  <c r="AO96" i="39"/>
  <c r="AO97" i="39"/>
  <c r="AO98" i="39"/>
  <c r="AO99" i="39"/>
  <c r="AO100" i="39"/>
  <c r="AO101" i="39"/>
  <c r="AO102" i="39"/>
  <c r="AO103" i="39"/>
  <c r="AO104" i="39"/>
  <c r="AO105" i="39"/>
  <c r="AO106" i="39"/>
  <c r="AO107" i="39"/>
  <c r="AO108" i="39"/>
  <c r="AO109" i="39"/>
  <c r="AO110" i="39"/>
  <c r="AO111" i="39"/>
  <c r="B12" i="40"/>
  <c r="B28" i="40"/>
  <c r="S28" i="40" s="1"/>
  <c r="B38" i="40"/>
  <c r="B26" i="40"/>
  <c r="B34" i="40"/>
  <c r="B16" i="40"/>
  <c r="B20" i="40"/>
  <c r="B18" i="40"/>
  <c r="B32" i="40"/>
  <c r="B14" i="40"/>
  <c r="B30" i="40"/>
  <c r="B10" i="40"/>
  <c r="B8" i="40"/>
  <c r="B24" i="40"/>
  <c r="B36" i="40"/>
  <c r="B22" i="40"/>
  <c r="B33" i="40"/>
  <c r="B19" i="40"/>
  <c r="B21" i="40"/>
  <c r="S21" i="40" s="1"/>
  <c r="B9" i="40"/>
  <c r="U9" i="40" s="1"/>
  <c r="V9" i="40" s="1"/>
  <c r="B29" i="40"/>
  <c r="S29" i="40" s="1"/>
  <c r="B17" i="40"/>
  <c r="U17" i="40" s="1"/>
  <c r="V17" i="40" s="1"/>
  <c r="B17" i="38"/>
  <c r="U17" i="38" s="1"/>
  <c r="V17" i="38" s="1"/>
  <c r="AO12" i="43" a="1"/>
  <c r="AO12" i="43"/>
  <c r="W21" i="44"/>
  <c r="T21" i="44" s="1"/>
  <c r="W13" i="44"/>
  <c r="T13" i="44" s="1"/>
  <c r="W35" i="44"/>
  <c r="T35" i="44" s="1"/>
  <c r="W23" i="44"/>
  <c r="T23" i="44" s="1"/>
  <c r="W25" i="44"/>
  <c r="W31" i="44"/>
  <c r="T31" i="44" s="1"/>
  <c r="W9" i="44"/>
  <c r="T9" i="44" s="1"/>
  <c r="T10" i="44"/>
  <c r="W11" i="44"/>
  <c r="T11" i="44" s="1"/>
  <c r="T12" i="44"/>
  <c r="T14" i="44"/>
  <c r="W15" i="44"/>
  <c r="T15" i="44"/>
  <c r="T16" i="44"/>
  <c r="W17" i="44"/>
  <c r="T17" i="44" s="1"/>
  <c r="T18" i="44"/>
  <c r="W19" i="44"/>
  <c r="T19" i="44" s="1"/>
  <c r="T20" i="44"/>
  <c r="T22" i="44"/>
  <c r="T24" i="44"/>
  <c r="T25" i="44"/>
  <c r="T26" i="44"/>
  <c r="W27" i="44"/>
  <c r="T27" i="44" s="1"/>
  <c r="T28" i="44"/>
  <c r="W29" i="44"/>
  <c r="T29" i="44" s="1"/>
  <c r="T30" i="44"/>
  <c r="T32" i="44"/>
  <c r="W33" i="44"/>
  <c r="T33" i="44" s="1"/>
  <c r="T34" i="44"/>
  <c r="T36" i="44"/>
  <c r="W37" i="44"/>
  <c r="T37" i="44" s="1"/>
  <c r="T38" i="44"/>
  <c r="W39" i="44"/>
  <c r="T39" i="44" s="1"/>
  <c r="B23" i="38"/>
  <c r="U23" i="38" s="1"/>
  <c r="W23" i="38" s="1"/>
  <c r="T23" i="38" s="1"/>
  <c r="B35" i="40"/>
  <c r="S35" i="40" s="1"/>
  <c r="B31" i="40"/>
  <c r="S31" i="40" s="1"/>
  <c r="B27" i="38"/>
  <c r="S27" i="38" s="1"/>
  <c r="B25" i="38"/>
  <c r="B25" i="40"/>
  <c r="AO12" i="27" a="1"/>
  <c r="AO12" i="27"/>
  <c r="AO13" i="27"/>
  <c r="AO14" i="27"/>
  <c r="AO15" i="27"/>
  <c r="AO16" i="27"/>
  <c r="AO17" i="27"/>
  <c r="AO18" i="27"/>
  <c r="AO19" i="27"/>
  <c r="AO20" i="27"/>
  <c r="AO21" i="27"/>
  <c r="AO22" i="27"/>
  <c r="AO23" i="27"/>
  <c r="AO24" i="27"/>
  <c r="AO25" i="27"/>
  <c r="AO26" i="27"/>
  <c r="AO27" i="27"/>
  <c r="AO28" i="27"/>
  <c r="AO29" i="27"/>
  <c r="AO30" i="27"/>
  <c r="AO31" i="27"/>
  <c r="AO32" i="27"/>
  <c r="AO33" i="27"/>
  <c r="AO34" i="27"/>
  <c r="AO35" i="27"/>
  <c r="AO36" i="27"/>
  <c r="AO37" i="27"/>
  <c r="AO38" i="27"/>
  <c r="AO39" i="27"/>
  <c r="AO40" i="27"/>
  <c r="AO41" i="27"/>
  <c r="AO42" i="27"/>
  <c r="AO43" i="27"/>
  <c r="AO44" i="27"/>
  <c r="AO45" i="27"/>
  <c r="AO46" i="27"/>
  <c r="AO47" i="27"/>
  <c r="AO48" i="27"/>
  <c r="AO49" i="27"/>
  <c r="AO50" i="27"/>
  <c r="AO51" i="27"/>
  <c r="AO52" i="27"/>
  <c r="AO53" i="27"/>
  <c r="AO54" i="27"/>
  <c r="AO55" i="27"/>
  <c r="AO56" i="27"/>
  <c r="AO57" i="27"/>
  <c r="AO58" i="27"/>
  <c r="AO59" i="27"/>
  <c r="AO60" i="27"/>
  <c r="AO61" i="27"/>
  <c r="AO62" i="27"/>
  <c r="AO63" i="27"/>
  <c r="AO64" i="27"/>
  <c r="AO65" i="27"/>
  <c r="AO66" i="27"/>
  <c r="AO67" i="27"/>
  <c r="AO68" i="27"/>
  <c r="AO69" i="27"/>
  <c r="AO70" i="27"/>
  <c r="AO71" i="27"/>
  <c r="AO72" i="27"/>
  <c r="AO73" i="27"/>
  <c r="AO74" i="27"/>
  <c r="AO75" i="27"/>
  <c r="AO76" i="27"/>
  <c r="AO77" i="27"/>
  <c r="AO78" i="27"/>
  <c r="AO79" i="27"/>
  <c r="AO80" i="27"/>
  <c r="AO81" i="27"/>
  <c r="AO82" i="27"/>
  <c r="AO83" i="27"/>
  <c r="AO84" i="27"/>
  <c r="AO85" i="27"/>
  <c r="AO86" i="27"/>
  <c r="AO87" i="27"/>
  <c r="AO88" i="27"/>
  <c r="AO89" i="27"/>
  <c r="AO90" i="27"/>
  <c r="AO91" i="27"/>
  <c r="AO92" i="27"/>
  <c r="AO93" i="27"/>
  <c r="AO94" i="27"/>
  <c r="AO95" i="27"/>
  <c r="AO96" i="27"/>
  <c r="AO97" i="27"/>
  <c r="AO98" i="27"/>
  <c r="AO99" i="27"/>
  <c r="AO100" i="27"/>
  <c r="AO101" i="27"/>
  <c r="AO102" i="27"/>
  <c r="AO103" i="27"/>
  <c r="AO104" i="27"/>
  <c r="AO105" i="27"/>
  <c r="AO106" i="27"/>
  <c r="AO107" i="27"/>
  <c r="AO108" i="27"/>
  <c r="AO109" i="27"/>
  <c r="AO110" i="27"/>
  <c r="AO111" i="27"/>
  <c r="B12" i="36"/>
  <c r="B16" i="36"/>
  <c r="B24" i="36"/>
  <c r="B30" i="36"/>
  <c r="B22" i="36"/>
  <c r="B8" i="36"/>
  <c r="B38" i="36"/>
  <c r="B34" i="36"/>
  <c r="B14" i="36"/>
  <c r="B32" i="36"/>
  <c r="B26" i="36"/>
  <c r="B18" i="36"/>
  <c r="B36" i="36"/>
  <c r="B20" i="36"/>
  <c r="B28" i="36"/>
  <c r="B10" i="36"/>
  <c r="B21" i="36"/>
  <c r="S21" i="36" s="1"/>
  <c r="B27" i="36"/>
  <c r="S27" i="36" s="1"/>
  <c r="B9" i="36"/>
  <c r="S9" i="36" s="1"/>
  <c r="B35" i="36"/>
  <c r="S34" i="36" s="1"/>
  <c r="A56" i="36" s="1"/>
  <c r="B13" i="36"/>
  <c r="S13" i="36" s="1"/>
  <c r="B31" i="38"/>
  <c r="W17" i="38"/>
  <c r="T17" i="38" s="1"/>
  <c r="B27" i="40"/>
  <c r="S27" i="40" s="1"/>
  <c r="B33" i="38"/>
  <c r="S33" i="38" s="1"/>
  <c r="AO24" i="43"/>
  <c r="AO25" i="43"/>
  <c r="AO26" i="43"/>
  <c r="AO27" i="43"/>
  <c r="AO28" i="43"/>
  <c r="AO29" i="43"/>
  <c r="AO30" i="43"/>
  <c r="AO31" i="43"/>
  <c r="AO32" i="43"/>
  <c r="AO33" i="43"/>
  <c r="AO34" i="43"/>
  <c r="AO35" i="43"/>
  <c r="AO36" i="43"/>
  <c r="AO37" i="43"/>
  <c r="AO38" i="43"/>
  <c r="AO39" i="43"/>
  <c r="AO40" i="43"/>
  <c r="AO41" i="43"/>
  <c r="AO42" i="43"/>
  <c r="AO43" i="43"/>
  <c r="AO44" i="43"/>
  <c r="AO45" i="43"/>
  <c r="AO46" i="43"/>
  <c r="AO47" i="43"/>
  <c r="AO48" i="43"/>
  <c r="AO49" i="43"/>
  <c r="AO50" i="43"/>
  <c r="AO51" i="43"/>
  <c r="AO52" i="43"/>
  <c r="AO53" i="43"/>
  <c r="AO54" i="43"/>
  <c r="AO55" i="43"/>
  <c r="AO56" i="43"/>
  <c r="AO57" i="43"/>
  <c r="AO58" i="43"/>
  <c r="AO59" i="43"/>
  <c r="AO60" i="43"/>
  <c r="AO61" i="43"/>
  <c r="AO62" i="43"/>
  <c r="AO63" i="43"/>
  <c r="AO64" i="43"/>
  <c r="AO65" i="43"/>
  <c r="AO66" i="43"/>
  <c r="AO67" i="43"/>
  <c r="AO68" i="43"/>
  <c r="AO69" i="43"/>
  <c r="AO70" i="43"/>
  <c r="AO71" i="43"/>
  <c r="AO72" i="43"/>
  <c r="AO73" i="43"/>
  <c r="AO74" i="43"/>
  <c r="AO75" i="43"/>
  <c r="AO76" i="43"/>
  <c r="AO77" i="43"/>
  <c r="AO78" i="43"/>
  <c r="AO79" i="43"/>
  <c r="AO80" i="43"/>
  <c r="AO81" i="43"/>
  <c r="AO82" i="43"/>
  <c r="AO83" i="43"/>
  <c r="AO84" i="43"/>
  <c r="AO85" i="43"/>
  <c r="AO86" i="43"/>
  <c r="AO87" i="43"/>
  <c r="AO88" i="43"/>
  <c r="AO89" i="43"/>
  <c r="AO90" i="43"/>
  <c r="AO91" i="43"/>
  <c r="AO92" i="43"/>
  <c r="AO93" i="43"/>
  <c r="AO94" i="43"/>
  <c r="AO95" i="43"/>
  <c r="AO96" i="43"/>
  <c r="AO97" i="43"/>
  <c r="AO98" i="43"/>
  <c r="AO99" i="43"/>
  <c r="AO100" i="43"/>
  <c r="AO101" i="43"/>
  <c r="AO102" i="43"/>
  <c r="AO103" i="43"/>
  <c r="AO104" i="43"/>
  <c r="AO105" i="43"/>
  <c r="AO106" i="43"/>
  <c r="AO107" i="43"/>
  <c r="AO108" i="43"/>
  <c r="AO109" i="43"/>
  <c r="AO110" i="43"/>
  <c r="AO111" i="43"/>
  <c r="B20" i="44"/>
  <c r="S20" i="44" s="1"/>
  <c r="A49" i="44" s="1"/>
  <c r="B11" i="40"/>
  <c r="S11" i="40" s="1"/>
  <c r="B29" i="36"/>
  <c r="S29" i="36" s="1"/>
  <c r="T26" i="38"/>
  <c r="T28" i="38"/>
  <c r="B15" i="38"/>
  <c r="U15" i="38" s="1"/>
  <c r="T10" i="38"/>
  <c r="B29" i="38"/>
  <c r="U29" i="38" s="1"/>
  <c r="T30" i="38"/>
  <c r="B19" i="36"/>
  <c r="S19" i="36" s="1"/>
  <c r="AO18" i="43"/>
  <c r="AO19" i="43"/>
  <c r="AO20" i="43"/>
  <c r="AO21" i="43"/>
  <c r="AO22" i="43"/>
  <c r="AO23" i="43"/>
  <c r="B14" i="44"/>
  <c r="S14" i="44" s="1"/>
  <c r="A46" i="44" s="1"/>
  <c r="B39" i="40"/>
  <c r="S39" i="40" s="1"/>
  <c r="B34" i="44"/>
  <c r="S34" i="44"/>
  <c r="B56" i="44" s="1"/>
  <c r="S56" i="44" s="1"/>
  <c r="B37" i="36"/>
  <c r="U37" i="36" s="1"/>
  <c r="U29" i="36"/>
  <c r="B15" i="40"/>
  <c r="B11" i="36"/>
  <c r="S10" i="36" s="1"/>
  <c r="B44" i="36" s="1"/>
  <c r="U44" i="36" s="1"/>
  <c r="V44" i="36" s="1"/>
  <c r="B17" i="36"/>
  <c r="B30" i="44"/>
  <c r="S30" i="44" s="1"/>
  <c r="B31" i="36"/>
  <c r="U31" i="36" s="1"/>
  <c r="V31" i="36" s="1"/>
  <c r="B13" i="40"/>
  <c r="B18" i="44"/>
  <c r="S18" i="44" s="1"/>
  <c r="S38" i="40"/>
  <c r="AO14" i="43"/>
  <c r="AO15" i="43"/>
  <c r="AO16" i="43"/>
  <c r="AO17" i="43"/>
  <c r="B10" i="44"/>
  <c r="S10" i="44" s="1"/>
  <c r="B38" i="44"/>
  <c r="S38" i="44" s="1"/>
  <c r="B58" i="44" s="1"/>
  <c r="B37" i="40"/>
  <c r="S36" i="40" s="1"/>
  <c r="B57" i="40" s="1"/>
  <c r="B33" i="36"/>
  <c r="U21" i="36"/>
  <c r="V21" i="36" s="1"/>
  <c r="B28" i="44"/>
  <c r="S28" i="44" s="1"/>
  <c r="B53" i="44" s="1"/>
  <c r="S37" i="40"/>
  <c r="B15" i="36"/>
  <c r="S15" i="36" s="1"/>
  <c r="B23" i="40"/>
  <c r="S23" i="40" s="1"/>
  <c r="U33" i="38"/>
  <c r="V33" i="38" s="1"/>
  <c r="B24" i="44"/>
  <c r="S24" i="44" s="1"/>
  <c r="B51" i="44" s="1"/>
  <c r="B25" i="36"/>
  <c r="U25" i="36" s="1"/>
  <c r="W25" i="36" s="1"/>
  <c r="T25" i="36" s="1"/>
  <c r="B22" i="44"/>
  <c r="S22" i="44" s="1"/>
  <c r="B39" i="36"/>
  <c r="S39" i="36" s="1"/>
  <c r="B39" i="38"/>
  <c r="S39" i="38" s="1"/>
  <c r="B16" i="44"/>
  <c r="S16" i="44" s="1"/>
  <c r="B23" i="36"/>
  <c r="S23" i="36" s="1"/>
  <c r="AO13" i="43"/>
  <c r="B8" i="44"/>
  <c r="S8" i="44" s="1"/>
  <c r="B36" i="44"/>
  <c r="S36" i="44" s="1"/>
  <c r="B19" i="38"/>
  <c r="S19" i="38" s="1"/>
  <c r="B9" i="38"/>
  <c r="U9" i="38" s="1"/>
  <c r="W9" i="38" s="1"/>
  <c r="T9" i="38" s="1"/>
  <c r="U21" i="40"/>
  <c r="U25" i="40"/>
  <c r="V25" i="40" s="1"/>
  <c r="U17" i="36"/>
  <c r="U19" i="38"/>
  <c r="W19" i="38" s="1"/>
  <c r="B32" i="44"/>
  <c r="S32" i="44" s="1"/>
  <c r="S20" i="40"/>
  <c r="U15" i="36"/>
  <c r="W15" i="36" s="1"/>
  <c r="T15" i="36" s="1"/>
  <c r="B26" i="44"/>
  <c r="S26" i="44" s="1"/>
  <c r="B52" i="44" s="1"/>
  <c r="S52" i="44" s="1"/>
  <c r="T12" i="36"/>
  <c r="T16" i="36"/>
  <c r="T20" i="36"/>
  <c r="T28" i="36"/>
  <c r="T32" i="36"/>
  <c r="T36" i="36"/>
  <c r="B46" i="44" l="1"/>
  <c r="S45" i="44" s="1"/>
  <c r="B63" i="44" s="1"/>
  <c r="U35" i="40"/>
  <c r="S16" i="38"/>
  <c r="B47" i="38" s="1"/>
  <c r="S34" i="40"/>
  <c r="A56" i="40" s="1"/>
  <c r="S35" i="36"/>
  <c r="S22" i="36"/>
  <c r="S12" i="36"/>
  <c r="A45" i="36" s="1"/>
  <c r="U27" i="38"/>
  <c r="W27" i="38" s="1"/>
  <c r="T27" i="38" s="1"/>
  <c r="U39" i="38"/>
  <c r="W39" i="38" s="1"/>
  <c r="S9" i="38"/>
  <c r="U13" i="36"/>
  <c r="W13" i="36" s="1"/>
  <c r="T13" i="36" s="1"/>
  <c r="U56" i="44"/>
  <c r="V56" i="44" s="1"/>
  <c r="U37" i="38"/>
  <c r="W37" i="38" s="1"/>
  <c r="T37" i="38" s="1"/>
  <c r="B44" i="44"/>
  <c r="A44" i="44"/>
  <c r="A50" i="36"/>
  <c r="B50" i="36"/>
  <c r="S50" i="36" s="1"/>
  <c r="A57" i="40"/>
  <c r="S22" i="40"/>
  <c r="A50" i="40" s="1"/>
  <c r="U35" i="36"/>
  <c r="V35" i="36" s="1"/>
  <c r="U11" i="40"/>
  <c r="S24" i="38"/>
  <c r="B51" i="38" s="1"/>
  <c r="U52" i="44"/>
  <c r="S14" i="36"/>
  <c r="B46" i="36" s="1"/>
  <c r="U46" i="36" s="1"/>
  <c r="V46" i="36" s="1"/>
  <c r="U11" i="36"/>
  <c r="W11" i="36" s="1"/>
  <c r="T11" i="36" s="1"/>
  <c r="S36" i="36"/>
  <c r="S12" i="40"/>
  <c r="B45" i="40" s="1"/>
  <c r="U29" i="40"/>
  <c r="W29" i="40" s="1"/>
  <c r="T29" i="40" s="1"/>
  <c r="W29" i="38"/>
  <c r="T29" i="38" s="1"/>
  <c r="V29" i="38"/>
  <c r="S63" i="44"/>
  <c r="U63" i="44"/>
  <c r="C120" i="44"/>
  <c r="D108" i="44"/>
  <c r="S26" i="36"/>
  <c r="A52" i="36" s="1"/>
  <c r="U23" i="36"/>
  <c r="V23" i="36" s="1"/>
  <c r="U39" i="36"/>
  <c r="V39" i="36" s="1"/>
  <c r="S30" i="36"/>
  <c r="U27" i="36"/>
  <c r="U23" i="40"/>
  <c r="V23" i="40" s="1"/>
  <c r="S29" i="38"/>
  <c r="W33" i="38"/>
  <c r="T33" i="38" s="1"/>
  <c r="S37" i="36"/>
  <c r="W56" i="44"/>
  <c r="S11" i="36"/>
  <c r="S10" i="40"/>
  <c r="S18" i="36"/>
  <c r="A56" i="44"/>
  <c r="U39" i="40"/>
  <c r="T16" i="38"/>
  <c r="T20" i="38"/>
  <c r="S20" i="36"/>
  <c r="A49" i="36" s="1"/>
  <c r="S32" i="36"/>
  <c r="B55" i="36" s="1"/>
  <c r="S20" i="38"/>
  <c r="B49" i="38" s="1"/>
  <c r="A58" i="44"/>
  <c r="S31" i="36"/>
  <c r="D111" i="44"/>
  <c r="S18" i="38"/>
  <c r="B48" i="38" s="1"/>
  <c r="S48" i="38" s="1"/>
  <c r="S28" i="38"/>
  <c r="A53" i="38" s="1"/>
  <c r="B56" i="40"/>
  <c r="S56" i="40" s="1"/>
  <c r="S24" i="36"/>
  <c r="A51" i="36" s="1"/>
  <c r="S8" i="38"/>
  <c r="V25" i="36"/>
  <c r="V9" i="38"/>
  <c r="A47" i="38"/>
  <c r="U19" i="36"/>
  <c r="V19" i="36" s="1"/>
  <c r="S28" i="36"/>
  <c r="A53" i="36" s="1"/>
  <c r="B49" i="44"/>
  <c r="U21" i="38"/>
  <c r="S23" i="38"/>
  <c r="S16" i="40"/>
  <c r="B47" i="40" s="1"/>
  <c r="S30" i="38"/>
  <c r="A54" i="38" s="1"/>
  <c r="S32" i="38"/>
  <c r="S26" i="38"/>
  <c r="D112" i="44"/>
  <c r="D113" i="44"/>
  <c r="D122" i="44"/>
  <c r="B117" i="44"/>
  <c r="D110" i="44"/>
  <c r="W46" i="36"/>
  <c r="T46" i="36" s="1"/>
  <c r="C122" i="44"/>
  <c r="C121" i="44"/>
  <c r="W52" i="44"/>
  <c r="V52" i="44"/>
  <c r="W15" i="38"/>
  <c r="T15" i="38" s="1"/>
  <c r="V15" i="38"/>
  <c r="A55" i="36"/>
  <c r="D114" i="44"/>
  <c r="C112" i="44"/>
  <c r="C113" i="44"/>
  <c r="B109" i="44"/>
  <c r="B118" i="44"/>
  <c r="B121" i="44"/>
  <c r="B122" i="44"/>
  <c r="C119" i="44"/>
  <c r="B116" i="44"/>
  <c r="B107" i="44"/>
  <c r="C114" i="44"/>
  <c r="C115" i="44"/>
  <c r="C111" i="44"/>
  <c r="D121" i="44"/>
  <c r="D118" i="44"/>
  <c r="C117" i="44"/>
  <c r="D107" i="44"/>
  <c r="B115" i="44"/>
  <c r="B119" i="44"/>
  <c r="B108" i="44"/>
  <c r="B110" i="44"/>
  <c r="D120" i="44"/>
  <c r="B120" i="44"/>
  <c r="B113" i="44"/>
  <c r="C108" i="44"/>
  <c r="B112" i="44"/>
  <c r="D117" i="44"/>
  <c r="B43" i="44"/>
  <c r="S43" i="44" s="1"/>
  <c r="B62" i="44" s="1"/>
  <c r="S62" i="44" s="1"/>
  <c r="A43" i="44"/>
  <c r="B57" i="36"/>
  <c r="A57" i="36"/>
  <c r="V37" i="38"/>
  <c r="W17" i="36"/>
  <c r="T17" i="36" s="1"/>
  <c r="V17" i="36"/>
  <c r="U9" i="36"/>
  <c r="S11" i="38"/>
  <c r="U11" i="38"/>
  <c r="B50" i="40"/>
  <c r="U50" i="40" s="1"/>
  <c r="S26" i="40"/>
  <c r="A52" i="40" s="1"/>
  <c r="V15" i="36"/>
  <c r="B56" i="36"/>
  <c r="S56" i="36" s="1"/>
  <c r="A63" i="44"/>
  <c r="A45" i="40"/>
  <c r="S38" i="36"/>
  <c r="V39" i="38"/>
  <c r="W17" i="40"/>
  <c r="T17" i="40" s="1"/>
  <c r="S17" i="40"/>
  <c r="A44" i="36"/>
  <c r="U58" i="44"/>
  <c r="S58" i="44"/>
  <c r="U13" i="38"/>
  <c r="V13" i="38" s="1"/>
  <c r="S30" i="40"/>
  <c r="U31" i="40"/>
  <c r="S17" i="38"/>
  <c r="B53" i="40"/>
  <c r="A53" i="40"/>
  <c r="A54" i="44"/>
  <c r="B54" i="44"/>
  <c r="A49" i="38"/>
  <c r="S51" i="44"/>
  <c r="B66" i="44" s="1"/>
  <c r="S8" i="36"/>
  <c r="U27" i="40"/>
  <c r="W37" i="36"/>
  <c r="V37" i="36"/>
  <c r="V19" i="38"/>
  <c r="V23" i="38"/>
  <c r="S38" i="38"/>
  <c r="V13" i="36"/>
  <c r="U13" i="40"/>
  <c r="S13" i="40"/>
  <c r="S17" i="36"/>
  <c r="S16" i="36"/>
  <c r="B44" i="38"/>
  <c r="S15" i="38"/>
  <c r="S14" i="38"/>
  <c r="S12" i="38"/>
  <c r="S25" i="38"/>
  <c r="U25" i="38"/>
  <c r="W25" i="38" s="1"/>
  <c r="T25" i="38" s="1"/>
  <c r="W9" i="40"/>
  <c r="S9" i="40"/>
  <c r="S8" i="40"/>
  <c r="T32" i="38"/>
  <c r="T38" i="38"/>
  <c r="T22" i="38"/>
  <c r="T12" i="38"/>
  <c r="T19" i="38"/>
  <c r="T39" i="38"/>
  <c r="T24" i="38"/>
  <c r="T14" i="38"/>
  <c r="T18" i="38"/>
  <c r="T34" i="38"/>
  <c r="T36" i="38"/>
  <c r="A49" i="40"/>
  <c r="B49" i="40"/>
  <c r="S49" i="40" s="1"/>
  <c r="B55" i="44"/>
  <c r="S55" i="44" s="1"/>
  <c r="A55" i="44"/>
  <c r="U48" i="38"/>
  <c r="S47" i="38"/>
  <c r="B52" i="40"/>
  <c r="A47" i="44"/>
  <c r="B47" i="44"/>
  <c r="A50" i="44"/>
  <c r="B50" i="44"/>
  <c r="A57" i="38"/>
  <c r="B57" i="38"/>
  <c r="A58" i="40"/>
  <c r="B58" i="40"/>
  <c r="W29" i="36"/>
  <c r="T29" i="36" s="1"/>
  <c r="V29" i="36"/>
  <c r="S19" i="40"/>
  <c r="S18" i="40"/>
  <c r="U19" i="40"/>
  <c r="B111" i="44"/>
  <c r="D115" i="44"/>
  <c r="D119" i="44"/>
  <c r="D109" i="44"/>
  <c r="C107" i="44"/>
  <c r="C116" i="44"/>
  <c r="C110" i="44"/>
  <c r="D116" i="44"/>
  <c r="C118" i="44"/>
  <c r="C109" i="44"/>
  <c r="B114" i="44"/>
  <c r="A52" i="44"/>
  <c r="B51" i="36"/>
  <c r="W44" i="36"/>
  <c r="W25" i="40"/>
  <c r="T25" i="40" s="1"/>
  <c r="A57" i="44"/>
  <c r="B57" i="44"/>
  <c r="S57" i="44" s="1"/>
  <c r="W31" i="36"/>
  <c r="T31" i="36" s="1"/>
  <c r="A54" i="36"/>
  <c r="B54" i="36"/>
  <c r="A51" i="38"/>
  <c r="S44" i="36"/>
  <c r="S44" i="44"/>
  <c r="U44" i="44"/>
  <c r="U37" i="40"/>
  <c r="S25" i="36"/>
  <c r="A51" i="44"/>
  <c r="A53" i="44"/>
  <c r="W21" i="36"/>
  <c r="A48" i="44"/>
  <c r="B48" i="44"/>
  <c r="W35" i="40"/>
  <c r="T35" i="40" s="1"/>
  <c r="V35" i="40"/>
  <c r="S22" i="38"/>
  <c r="S14" i="40"/>
  <c r="S15" i="40"/>
  <c r="S25" i="40"/>
  <c r="S24" i="40"/>
  <c r="W21" i="40"/>
  <c r="T21" i="40" s="1"/>
  <c r="V21" i="40"/>
  <c r="S54" i="44"/>
  <c r="S46" i="44"/>
  <c r="U46" i="44"/>
  <c r="U15" i="40"/>
  <c r="T21" i="36"/>
  <c r="S33" i="36"/>
  <c r="U33" i="36"/>
  <c r="S32" i="40"/>
  <c r="S33" i="40"/>
  <c r="U33" i="40"/>
  <c r="S35" i="38"/>
  <c r="S34" i="38"/>
  <c r="S31" i="38"/>
  <c r="U31" i="38"/>
  <c r="W35" i="38"/>
  <c r="T35" i="38" s="1"/>
  <c r="V35" i="38"/>
  <c r="V27" i="38" l="1"/>
  <c r="B54" i="38"/>
  <c r="S50" i="40"/>
  <c r="B53" i="38"/>
  <c r="S53" i="38" s="1"/>
  <c r="U56" i="40"/>
  <c r="B52" i="36"/>
  <c r="B45" i="36"/>
  <c r="A47" i="40"/>
  <c r="S45" i="36"/>
  <c r="W35" i="36"/>
  <c r="T35" i="36" s="1"/>
  <c r="W19" i="36"/>
  <c r="T19" i="36" s="1"/>
  <c r="S49" i="36"/>
  <c r="B65" i="36" s="1"/>
  <c r="W23" i="40"/>
  <c r="T23" i="40" s="1"/>
  <c r="W23" i="36"/>
  <c r="T23" i="36" s="1"/>
  <c r="W39" i="36"/>
  <c r="T39" i="36" s="1"/>
  <c r="A46" i="36"/>
  <c r="A63" i="36" s="1"/>
  <c r="V29" i="40"/>
  <c r="W11" i="40"/>
  <c r="T11" i="40" s="1"/>
  <c r="V11" i="40"/>
  <c r="V11" i="36"/>
  <c r="A66" i="44"/>
  <c r="U50" i="36"/>
  <c r="A48" i="38"/>
  <c r="T28" i="40"/>
  <c r="T26" i="40"/>
  <c r="T38" i="40"/>
  <c r="T22" i="40"/>
  <c r="T24" i="40"/>
  <c r="T12" i="40"/>
  <c r="T20" i="40"/>
  <c r="B49" i="36"/>
  <c r="S46" i="36"/>
  <c r="T9" i="40"/>
  <c r="T30" i="40"/>
  <c r="T32" i="40"/>
  <c r="T14" i="40"/>
  <c r="T34" i="40"/>
  <c r="T18" i="40"/>
  <c r="T36" i="40"/>
  <c r="T10" i="40"/>
  <c r="T16" i="40"/>
  <c r="W63" i="44"/>
  <c r="V63" i="44"/>
  <c r="B44" i="40"/>
  <c r="A44" i="40"/>
  <c r="W27" i="36"/>
  <c r="T27" i="36" s="1"/>
  <c r="V27" i="36"/>
  <c r="B52" i="38"/>
  <c r="A52" i="38"/>
  <c r="B43" i="38"/>
  <c r="S43" i="38" s="1"/>
  <c r="A43" i="38"/>
  <c r="V39" i="40"/>
  <c r="W39" i="40"/>
  <c r="T39" i="40" s="1"/>
  <c r="A48" i="36"/>
  <c r="B48" i="36"/>
  <c r="B53" i="36"/>
  <c r="A55" i="38"/>
  <c r="B55" i="38"/>
  <c r="V21" i="38"/>
  <c r="W21" i="38"/>
  <c r="T21" i="38" s="1"/>
  <c r="A58" i="36"/>
  <c r="B58" i="36"/>
  <c r="V11" i="38"/>
  <c r="W11" i="38"/>
  <c r="T11" i="38" s="1"/>
  <c r="S44" i="38"/>
  <c r="U44" i="38"/>
  <c r="V13" i="40"/>
  <c r="W13" i="40"/>
  <c r="T13" i="40" s="1"/>
  <c r="V27" i="40"/>
  <c r="W27" i="40"/>
  <c r="T27" i="40" s="1"/>
  <c r="B63" i="36"/>
  <c r="V25" i="38"/>
  <c r="W13" i="38"/>
  <c r="T13" i="38" s="1"/>
  <c r="A62" i="44"/>
  <c r="A73" i="44" s="1"/>
  <c r="A43" i="40"/>
  <c r="B43" i="40"/>
  <c r="B46" i="38"/>
  <c r="A46" i="38"/>
  <c r="B47" i="36"/>
  <c r="A47" i="36"/>
  <c r="A58" i="38"/>
  <c r="B58" i="38"/>
  <c r="A43" i="36"/>
  <c r="B43" i="36"/>
  <c r="S43" i="36" s="1"/>
  <c r="W58" i="44"/>
  <c r="V58" i="44"/>
  <c r="W9" i="36"/>
  <c r="T24" i="36" s="1"/>
  <c r="V9" i="36"/>
  <c r="W56" i="40"/>
  <c r="T56" i="40" s="1"/>
  <c r="V56" i="40"/>
  <c r="A54" i="40"/>
  <c r="B54" i="40"/>
  <c r="S53" i="40" s="1"/>
  <c r="S55" i="36"/>
  <c r="U56" i="36"/>
  <c r="T53" i="36"/>
  <c r="T49" i="36"/>
  <c r="T45" i="36"/>
  <c r="T55" i="36"/>
  <c r="T57" i="36"/>
  <c r="T51" i="36"/>
  <c r="A45" i="38"/>
  <c r="B45" i="38"/>
  <c r="U54" i="44"/>
  <c r="S53" i="44"/>
  <c r="V31" i="40"/>
  <c r="W31" i="40"/>
  <c r="T31" i="40" s="1"/>
  <c r="V31" i="38"/>
  <c r="W31" i="38"/>
  <c r="T31" i="38" s="1"/>
  <c r="S54" i="38"/>
  <c r="U54" i="38"/>
  <c r="T44" i="36"/>
  <c r="T47" i="36"/>
  <c r="B65" i="40"/>
  <c r="A65" i="40"/>
  <c r="B64" i="38"/>
  <c r="A64" i="38"/>
  <c r="B68" i="44"/>
  <c r="A68" i="44"/>
  <c r="V33" i="36"/>
  <c r="W33" i="36"/>
  <c r="T33" i="36" s="1"/>
  <c r="V44" i="44"/>
  <c r="W44" i="44"/>
  <c r="B62" i="36"/>
  <c r="A69" i="44"/>
  <c r="B69" i="44"/>
  <c r="W19" i="40"/>
  <c r="T19" i="40" s="1"/>
  <c r="V19" i="40"/>
  <c r="U52" i="40"/>
  <c r="S52" i="40"/>
  <c r="V48" i="38"/>
  <c r="W48" i="38"/>
  <c r="T48" i="38" s="1"/>
  <c r="W33" i="40"/>
  <c r="T33" i="40" s="1"/>
  <c r="V33" i="40"/>
  <c r="B115" i="38"/>
  <c r="S52" i="36"/>
  <c r="S51" i="36"/>
  <c r="U52" i="36"/>
  <c r="B56" i="38"/>
  <c r="A56" i="38"/>
  <c r="B55" i="40"/>
  <c r="S55" i="40" s="1"/>
  <c r="A55" i="40"/>
  <c r="W15" i="40"/>
  <c r="T15" i="40" s="1"/>
  <c r="V15" i="40"/>
  <c r="A51" i="40"/>
  <c r="B51" i="40"/>
  <c r="S51" i="40" s="1"/>
  <c r="A50" i="38"/>
  <c r="B50" i="38"/>
  <c r="U48" i="44"/>
  <c r="S48" i="44"/>
  <c r="S47" i="44"/>
  <c r="S53" i="36"/>
  <c r="U54" i="36"/>
  <c r="S54" i="36"/>
  <c r="B48" i="40"/>
  <c r="A48" i="40"/>
  <c r="W46" i="44"/>
  <c r="V46" i="44"/>
  <c r="A46" i="40"/>
  <c r="B46" i="40"/>
  <c r="V37" i="40"/>
  <c r="W37" i="40"/>
  <c r="T37" i="40" s="1"/>
  <c r="V50" i="36"/>
  <c r="W50" i="36"/>
  <c r="T50" i="36" s="1"/>
  <c r="S57" i="40"/>
  <c r="S58" i="40"/>
  <c r="U58" i="40"/>
  <c r="S50" i="44"/>
  <c r="U50" i="44"/>
  <c r="S49" i="44"/>
  <c r="W50" i="40"/>
  <c r="T50" i="40" s="1"/>
  <c r="V50" i="40"/>
  <c r="B73" i="44"/>
  <c r="C114" i="38" l="1"/>
  <c r="B114" i="38"/>
  <c r="C121" i="38"/>
  <c r="A65" i="36"/>
  <c r="C112" i="38"/>
  <c r="B109" i="38"/>
  <c r="U52" i="38"/>
  <c r="S51" i="38"/>
  <c r="S52" i="38"/>
  <c r="S44" i="40"/>
  <c r="U44" i="40"/>
  <c r="B117" i="38"/>
  <c r="C107" i="38"/>
  <c r="D117" i="38"/>
  <c r="S47" i="36"/>
  <c r="B64" i="36" s="1"/>
  <c r="S48" i="36"/>
  <c r="U48" i="36"/>
  <c r="B108" i="38"/>
  <c r="B112" i="38"/>
  <c r="B116" i="38"/>
  <c r="C109" i="38"/>
  <c r="D111" i="38"/>
  <c r="B107" i="38"/>
  <c r="A62" i="36"/>
  <c r="S43" i="40"/>
  <c r="A62" i="40" s="1"/>
  <c r="T64" i="44"/>
  <c r="T63" i="44"/>
  <c r="T68" i="44"/>
  <c r="T66" i="44"/>
  <c r="C110" i="38"/>
  <c r="B122" i="38"/>
  <c r="D112" i="38"/>
  <c r="B113" i="38"/>
  <c r="C111" i="38"/>
  <c r="C116" i="38"/>
  <c r="D109" i="38"/>
  <c r="D115" i="38"/>
  <c r="C118" i="38"/>
  <c r="T10" i="36"/>
  <c r="T18" i="36"/>
  <c r="T26" i="36"/>
  <c r="T34" i="36"/>
  <c r="T14" i="36"/>
  <c r="T22" i="36"/>
  <c r="T30" i="36"/>
  <c r="T38" i="36"/>
  <c r="A64" i="36"/>
  <c r="B67" i="40"/>
  <c r="A67" i="40"/>
  <c r="W54" i="44"/>
  <c r="T54" i="44" s="1"/>
  <c r="V54" i="44"/>
  <c r="B62" i="40"/>
  <c r="B110" i="38"/>
  <c r="D110" i="38"/>
  <c r="C113" i="38"/>
  <c r="C108" i="38"/>
  <c r="D107" i="38"/>
  <c r="D118" i="38"/>
  <c r="D114" i="38"/>
  <c r="D116" i="38"/>
  <c r="C122" i="38"/>
  <c r="C115" i="38"/>
  <c r="C120" i="38"/>
  <c r="C119" i="38"/>
  <c r="D120" i="38"/>
  <c r="V56" i="36"/>
  <c r="W56" i="36"/>
  <c r="T56" i="36" s="1"/>
  <c r="T45" i="44"/>
  <c r="T51" i="44"/>
  <c r="T49" i="44"/>
  <c r="T52" i="44"/>
  <c r="C117" i="38"/>
  <c r="A68" i="36"/>
  <c r="B68" i="36"/>
  <c r="T37" i="36"/>
  <c r="T9" i="36"/>
  <c r="S58" i="38"/>
  <c r="U58" i="38"/>
  <c r="S57" i="38"/>
  <c r="B62" i="38"/>
  <c r="A62" i="38"/>
  <c r="D122" i="38"/>
  <c r="D108" i="38"/>
  <c r="D121" i="38"/>
  <c r="B118" i="38"/>
  <c r="D119" i="38"/>
  <c r="D113" i="38"/>
  <c r="B120" i="38"/>
  <c r="B111" i="38"/>
  <c r="B119" i="38"/>
  <c r="B121" i="38"/>
  <c r="A67" i="44"/>
  <c r="B67" i="44"/>
  <c r="S54" i="40"/>
  <c r="U54" i="40"/>
  <c r="U46" i="38"/>
  <c r="S45" i="38"/>
  <c r="S46" i="38"/>
  <c r="S62" i="36"/>
  <c r="B73" i="36" s="1"/>
  <c r="S63" i="36"/>
  <c r="U63" i="36"/>
  <c r="V44" i="38"/>
  <c r="W44" i="38"/>
  <c r="S57" i="36"/>
  <c r="S58" i="36"/>
  <c r="U58" i="36"/>
  <c r="B66" i="40"/>
  <c r="S66" i="40" s="1"/>
  <c r="A66" i="40"/>
  <c r="W50" i="44"/>
  <c r="T50" i="44" s="1"/>
  <c r="V50" i="44"/>
  <c r="S45" i="40"/>
  <c r="U46" i="40"/>
  <c r="S46" i="40"/>
  <c r="C111" i="40"/>
  <c r="D109" i="40"/>
  <c r="B113" i="40"/>
  <c r="B109" i="40"/>
  <c r="C119" i="40"/>
  <c r="B111" i="40"/>
  <c r="C113" i="40"/>
  <c r="B119" i="40"/>
  <c r="D111" i="40"/>
  <c r="B112" i="40"/>
  <c r="B117" i="40"/>
  <c r="B114" i="40"/>
  <c r="D115" i="40"/>
  <c r="D110" i="40"/>
  <c r="B122" i="40"/>
  <c r="D112" i="40"/>
  <c r="C110" i="40"/>
  <c r="B115" i="40"/>
  <c r="B118" i="40"/>
  <c r="D121" i="40"/>
  <c r="D114" i="40"/>
  <c r="D118" i="40"/>
  <c r="B120" i="40"/>
  <c r="C109" i="40"/>
  <c r="B108" i="40"/>
  <c r="B110" i="40"/>
  <c r="D120" i="40"/>
  <c r="B116" i="40"/>
  <c r="D108" i="40"/>
  <c r="C114" i="40"/>
  <c r="D122" i="40"/>
  <c r="D116" i="40"/>
  <c r="D107" i="40"/>
  <c r="C107" i="40"/>
  <c r="C121" i="40"/>
  <c r="D113" i="40"/>
  <c r="C120" i="40"/>
  <c r="C117" i="40"/>
  <c r="C118" i="40"/>
  <c r="D119" i="40"/>
  <c r="C116" i="40"/>
  <c r="B121" i="40"/>
  <c r="D117" i="40"/>
  <c r="C122" i="40"/>
  <c r="B107" i="40"/>
  <c r="C108" i="40"/>
  <c r="C115" i="40"/>
  <c r="C112" i="40"/>
  <c r="A67" i="38"/>
  <c r="B67" i="38"/>
  <c r="B65" i="44"/>
  <c r="A65" i="44"/>
  <c r="S65" i="40"/>
  <c r="U65" i="40"/>
  <c r="A69" i="40"/>
  <c r="B69" i="40"/>
  <c r="S47" i="40"/>
  <c r="S48" i="40"/>
  <c r="U48" i="40"/>
  <c r="V54" i="36"/>
  <c r="W54" i="36"/>
  <c r="T54" i="36" s="1"/>
  <c r="V48" i="44"/>
  <c r="W48" i="44"/>
  <c r="T48" i="44" s="1"/>
  <c r="S55" i="38"/>
  <c r="S56" i="38"/>
  <c r="U56" i="38"/>
  <c r="V52" i="40"/>
  <c r="W52" i="40"/>
  <c r="T52" i="40" s="1"/>
  <c r="S68" i="44"/>
  <c r="U69" i="44"/>
  <c r="S69" i="44"/>
  <c r="V54" i="38"/>
  <c r="W54" i="38"/>
  <c r="T54" i="38" s="1"/>
  <c r="A67" i="36"/>
  <c r="B67" i="36"/>
  <c r="S49" i="38"/>
  <c r="S50" i="38"/>
  <c r="U50" i="38"/>
  <c r="W52" i="36"/>
  <c r="T52" i="36" s="1"/>
  <c r="V52" i="36"/>
  <c r="W58" i="40"/>
  <c r="T58" i="40" s="1"/>
  <c r="V58" i="40"/>
  <c r="S65" i="36"/>
  <c r="S64" i="36"/>
  <c r="U65" i="36"/>
  <c r="A64" i="44"/>
  <c r="B64" i="44"/>
  <c r="B68" i="40"/>
  <c r="A68" i="40"/>
  <c r="A66" i="36"/>
  <c r="B66" i="36"/>
  <c r="T46" i="44"/>
  <c r="T56" i="44"/>
  <c r="T55" i="44"/>
  <c r="T58" i="44"/>
  <c r="T57" i="44"/>
  <c r="T47" i="44"/>
  <c r="T53" i="44"/>
  <c r="T44" i="44"/>
  <c r="D119" i="36" l="1"/>
  <c r="C114" i="36"/>
  <c r="D113" i="36"/>
  <c r="W48" i="36"/>
  <c r="T48" i="36" s="1"/>
  <c r="V48" i="36"/>
  <c r="T45" i="38"/>
  <c r="T47" i="38"/>
  <c r="T51" i="38"/>
  <c r="B66" i="38"/>
  <c r="A66" i="38"/>
  <c r="V44" i="40"/>
  <c r="W44" i="40"/>
  <c r="T49" i="40" s="1"/>
  <c r="V52" i="38"/>
  <c r="W52" i="38"/>
  <c r="T52" i="38" s="1"/>
  <c r="V58" i="36"/>
  <c r="W58" i="36"/>
  <c r="T58" i="36" s="1"/>
  <c r="C118" i="36"/>
  <c r="W63" i="36"/>
  <c r="V63" i="36"/>
  <c r="B63" i="38"/>
  <c r="A63" i="38"/>
  <c r="S66" i="44"/>
  <c r="S67" i="44"/>
  <c r="U67" i="44"/>
  <c r="A69" i="38"/>
  <c r="B69" i="38"/>
  <c r="A73" i="36"/>
  <c r="A69" i="36"/>
  <c r="B69" i="36"/>
  <c r="V46" i="38"/>
  <c r="W46" i="38"/>
  <c r="T46" i="38" s="1"/>
  <c r="W58" i="38"/>
  <c r="T58" i="38" s="1"/>
  <c r="V58" i="38"/>
  <c r="C111" i="36"/>
  <c r="B118" i="36"/>
  <c r="D112" i="36"/>
  <c r="B112" i="36"/>
  <c r="C109" i="36"/>
  <c r="D120" i="36"/>
  <c r="D114" i="36"/>
  <c r="B113" i="36"/>
  <c r="C112" i="36"/>
  <c r="C113" i="36"/>
  <c r="B109" i="36"/>
  <c r="C121" i="36"/>
  <c r="B111" i="36"/>
  <c r="B119" i="36"/>
  <c r="C107" i="36"/>
  <c r="B122" i="36"/>
  <c r="D109" i="36"/>
  <c r="D121" i="36"/>
  <c r="C122" i="36"/>
  <c r="B110" i="36"/>
  <c r="B108" i="36"/>
  <c r="B115" i="36"/>
  <c r="B116" i="36"/>
  <c r="C115" i="36"/>
  <c r="C120" i="36"/>
  <c r="B121" i="36"/>
  <c r="B107" i="36"/>
  <c r="D118" i="36"/>
  <c r="B117" i="36"/>
  <c r="C110" i="36"/>
  <c r="C119" i="36"/>
  <c r="D116" i="36"/>
  <c r="D107" i="36"/>
  <c r="C108" i="36"/>
  <c r="D115" i="36"/>
  <c r="D110" i="36"/>
  <c r="B114" i="36"/>
  <c r="D111" i="36"/>
  <c r="D122" i="36"/>
  <c r="B120" i="36"/>
  <c r="D117" i="36"/>
  <c r="C117" i="36"/>
  <c r="C116" i="36"/>
  <c r="D108" i="36"/>
  <c r="T55" i="38"/>
  <c r="T49" i="38"/>
  <c r="T53" i="38"/>
  <c r="T44" i="38"/>
  <c r="T57" i="38"/>
  <c r="V54" i="40"/>
  <c r="W54" i="40"/>
  <c r="T54" i="40" s="1"/>
  <c r="S67" i="40"/>
  <c r="U67" i="40"/>
  <c r="A74" i="36"/>
  <c r="B74" i="36"/>
  <c r="S66" i="36"/>
  <c r="U67" i="36"/>
  <c r="S67" i="36"/>
  <c r="B68" i="38"/>
  <c r="A68" i="38"/>
  <c r="U69" i="40"/>
  <c r="S68" i="40"/>
  <c r="S69" i="40"/>
  <c r="C102" i="44"/>
  <c r="C101" i="44"/>
  <c r="D104" i="44"/>
  <c r="D106" i="44"/>
  <c r="D105" i="44"/>
  <c r="C105" i="44"/>
  <c r="B104" i="44"/>
  <c r="B103" i="44"/>
  <c r="B100" i="44"/>
  <c r="C104" i="44"/>
  <c r="B106" i="44"/>
  <c r="C100" i="44"/>
  <c r="D102" i="44"/>
  <c r="B99" i="44"/>
  <c r="B102" i="44"/>
  <c r="C99" i="44"/>
  <c r="D103" i="44"/>
  <c r="C103" i="44"/>
  <c r="B101" i="44"/>
  <c r="C106" i="44"/>
  <c r="B105" i="44"/>
  <c r="D100" i="44"/>
  <c r="D101" i="44"/>
  <c r="D99" i="44"/>
  <c r="V50" i="38"/>
  <c r="W50" i="38"/>
  <c r="T50" i="38" s="1"/>
  <c r="W48" i="40"/>
  <c r="T48" i="40" s="1"/>
  <c r="V48" i="40"/>
  <c r="S64" i="44"/>
  <c r="U65" i="44"/>
  <c r="S65" i="44"/>
  <c r="W69" i="44"/>
  <c r="T69" i="44" s="1"/>
  <c r="V69" i="44"/>
  <c r="W56" i="38"/>
  <c r="T56" i="38" s="1"/>
  <c r="V56" i="38"/>
  <c r="V65" i="40"/>
  <c r="W65" i="40"/>
  <c r="W46" i="40"/>
  <c r="T46" i="40" s="1"/>
  <c r="V46" i="40"/>
  <c r="V65" i="36"/>
  <c r="W65" i="36"/>
  <c r="T65" i="36" s="1"/>
  <c r="A65" i="38"/>
  <c r="B65" i="38"/>
  <c r="B76" i="44"/>
  <c r="A76" i="44"/>
  <c r="A64" i="40"/>
  <c r="B64" i="40"/>
  <c r="S64" i="40" s="1"/>
  <c r="S66" i="38"/>
  <c r="U67" i="38"/>
  <c r="S67" i="38"/>
  <c r="A63" i="40"/>
  <c r="B63" i="40"/>
  <c r="A75" i="40"/>
  <c r="B75" i="40"/>
  <c r="C105" i="36" l="1"/>
  <c r="B102" i="36"/>
  <c r="D100" i="36"/>
  <c r="D99" i="36"/>
  <c r="C101" i="36"/>
  <c r="C106" i="36"/>
  <c r="D102" i="36"/>
  <c r="B99" i="36"/>
  <c r="D104" i="36"/>
  <c r="D103" i="36"/>
  <c r="C104" i="36"/>
  <c r="D101" i="36"/>
  <c r="T47" i="40"/>
  <c r="T57" i="40"/>
  <c r="T51" i="40"/>
  <c r="T44" i="40"/>
  <c r="B104" i="40" s="1"/>
  <c r="T55" i="40"/>
  <c r="T53" i="40"/>
  <c r="T45" i="40"/>
  <c r="D105" i="36"/>
  <c r="B103" i="36"/>
  <c r="B100" i="36"/>
  <c r="C102" i="36"/>
  <c r="S69" i="36"/>
  <c r="U69" i="36"/>
  <c r="S68" i="36"/>
  <c r="U69" i="38"/>
  <c r="S69" i="38"/>
  <c r="B75" i="44"/>
  <c r="S75" i="44" s="1"/>
  <c r="A75" i="44"/>
  <c r="T66" i="36"/>
  <c r="T63" i="36"/>
  <c r="T64" i="36"/>
  <c r="T68" i="36"/>
  <c r="C99" i="36"/>
  <c r="B106" i="36"/>
  <c r="C103" i="36"/>
  <c r="B105" i="36"/>
  <c r="B101" i="36"/>
  <c r="B104" i="36"/>
  <c r="V67" i="40"/>
  <c r="W67" i="40"/>
  <c r="C100" i="36"/>
  <c r="D106" i="36"/>
  <c r="S68" i="38"/>
  <c r="B76" i="38" s="1"/>
  <c r="W67" i="44"/>
  <c r="T67" i="44" s="1"/>
  <c r="V67" i="44"/>
  <c r="S62" i="38"/>
  <c r="S63" i="38"/>
  <c r="U63" i="38"/>
  <c r="U76" i="44"/>
  <c r="B81" i="44"/>
  <c r="S76" i="44"/>
  <c r="W65" i="44"/>
  <c r="T65" i="44" s="1"/>
  <c r="V65" i="44"/>
  <c r="B105" i="38"/>
  <c r="D105" i="38"/>
  <c r="D103" i="38"/>
  <c r="D104" i="38"/>
  <c r="C103" i="38"/>
  <c r="C104" i="38"/>
  <c r="C105" i="38"/>
  <c r="C100" i="38"/>
  <c r="C99" i="38"/>
  <c r="D106" i="38"/>
  <c r="D102" i="38"/>
  <c r="B100" i="38"/>
  <c r="C106" i="38"/>
  <c r="B101" i="38"/>
  <c r="B99" i="38"/>
  <c r="B102" i="38"/>
  <c r="C101" i="38"/>
  <c r="B103" i="38"/>
  <c r="D100" i="38"/>
  <c r="D101" i="38"/>
  <c r="C102" i="38"/>
  <c r="D99" i="38"/>
  <c r="B106" i="38"/>
  <c r="B104" i="38"/>
  <c r="W69" i="40"/>
  <c r="V69" i="40"/>
  <c r="W67" i="36"/>
  <c r="T67" i="36" s="1"/>
  <c r="V67" i="36"/>
  <c r="V67" i="38"/>
  <c r="W67" i="38"/>
  <c r="T67" i="38" s="1"/>
  <c r="B74" i="40"/>
  <c r="A74" i="40"/>
  <c r="A74" i="44"/>
  <c r="B74" i="44"/>
  <c r="B75" i="36"/>
  <c r="A75" i="36"/>
  <c r="S63" i="40"/>
  <c r="U63" i="40"/>
  <c r="S62" i="40"/>
  <c r="A75" i="38"/>
  <c r="B75" i="38"/>
  <c r="U74" i="36"/>
  <c r="B80" i="36" s="1"/>
  <c r="S80" i="36" s="1"/>
  <c r="B93" i="36" s="1"/>
  <c r="S73" i="36"/>
  <c r="S74" i="36"/>
  <c r="S65" i="38"/>
  <c r="U65" i="38"/>
  <c r="S64" i="38"/>
  <c r="B76" i="40"/>
  <c r="A76" i="40"/>
  <c r="B103" i="40" l="1"/>
  <c r="B100" i="40"/>
  <c r="A76" i="38"/>
  <c r="D104" i="40"/>
  <c r="C99" i="40"/>
  <c r="B105" i="40"/>
  <c r="C105" i="40"/>
  <c r="D100" i="40"/>
  <c r="C100" i="40"/>
  <c r="B101" i="40"/>
  <c r="D102" i="40"/>
  <c r="C101" i="40"/>
  <c r="B106" i="40"/>
  <c r="D106" i="40"/>
  <c r="C103" i="40"/>
  <c r="B102" i="40"/>
  <c r="C106" i="40"/>
  <c r="C104" i="40"/>
  <c r="D103" i="40"/>
  <c r="D99" i="40"/>
  <c r="C102" i="40"/>
  <c r="D101" i="40"/>
  <c r="B99" i="40"/>
  <c r="D105" i="40"/>
  <c r="W63" i="38"/>
  <c r="V63" i="38"/>
  <c r="V69" i="36"/>
  <c r="W69" i="36"/>
  <c r="T69" i="36" s="1"/>
  <c r="D98" i="36" s="1"/>
  <c r="W69" i="38"/>
  <c r="V69" i="38"/>
  <c r="A73" i="38"/>
  <c r="B73" i="38"/>
  <c r="A76" i="36"/>
  <c r="B76" i="36"/>
  <c r="S74" i="40"/>
  <c r="U74" i="40"/>
  <c r="B80" i="40" s="1"/>
  <c r="S80" i="40" s="1"/>
  <c r="B93" i="40" s="1"/>
  <c r="S73" i="40"/>
  <c r="D96" i="44"/>
  <c r="D97" i="44"/>
  <c r="D95" i="44"/>
  <c r="B95" i="44"/>
  <c r="C95" i="44"/>
  <c r="C96" i="44"/>
  <c r="B97" i="44"/>
  <c r="B98" i="44"/>
  <c r="C98" i="44"/>
  <c r="C97" i="44"/>
  <c r="B96" i="44"/>
  <c r="D98" i="44"/>
  <c r="S76" i="40"/>
  <c r="S75" i="40"/>
  <c r="A81" i="40" s="1"/>
  <c r="U76" i="40"/>
  <c r="B81" i="40" s="1"/>
  <c r="B85" i="36"/>
  <c r="A85" i="36"/>
  <c r="W65" i="38"/>
  <c r="T65" i="38" s="1"/>
  <c r="V65" i="38"/>
  <c r="S75" i="38"/>
  <c r="U76" i="38"/>
  <c r="B81" i="38"/>
  <c r="S76" i="38"/>
  <c r="A73" i="40"/>
  <c r="B73" i="40"/>
  <c r="B86" i="44"/>
  <c r="A86" i="44"/>
  <c r="A80" i="36"/>
  <c r="W63" i="40"/>
  <c r="V63" i="40"/>
  <c r="U74" i="44"/>
  <c r="S74" i="44"/>
  <c r="A80" i="44"/>
  <c r="A81" i="44"/>
  <c r="S73" i="44"/>
  <c r="B80" i="44"/>
  <c r="S80" i="44" s="1"/>
  <c r="B93" i="44" s="1"/>
  <c r="S81" i="44"/>
  <c r="U81" i="44"/>
  <c r="B74" i="38"/>
  <c r="A74" i="38"/>
  <c r="U80" i="44" l="1"/>
  <c r="D97" i="36"/>
  <c r="D96" i="36"/>
  <c r="B95" i="36"/>
  <c r="B97" i="36"/>
  <c r="A80" i="40"/>
  <c r="S75" i="36"/>
  <c r="U76" i="36"/>
  <c r="B81" i="36" s="1"/>
  <c r="S76" i="36"/>
  <c r="C95" i="36"/>
  <c r="C97" i="36"/>
  <c r="C96" i="36"/>
  <c r="B98" i="36"/>
  <c r="D95" i="36"/>
  <c r="C98" i="36"/>
  <c r="B96" i="36"/>
  <c r="T66" i="38"/>
  <c r="T69" i="38"/>
  <c r="T68" i="38"/>
  <c r="T64" i="38"/>
  <c r="T63" i="38"/>
  <c r="S73" i="38"/>
  <c r="A81" i="38"/>
  <c r="A80" i="38"/>
  <c r="B80" i="38"/>
  <c r="S80" i="38" s="1"/>
  <c r="B93" i="38" s="1"/>
  <c r="U74" i="38"/>
  <c r="S74" i="38"/>
  <c r="T64" i="40"/>
  <c r="T69" i="40"/>
  <c r="T67" i="40"/>
  <c r="T68" i="40"/>
  <c r="T66" i="40"/>
  <c r="T65" i="40"/>
  <c r="T63" i="40"/>
  <c r="B86" i="38"/>
  <c r="A86" i="38"/>
  <c r="V80" i="44"/>
  <c r="C93" i="44" s="1"/>
  <c r="W80" i="44"/>
  <c r="U86" i="44"/>
  <c r="S86" i="44"/>
  <c r="U80" i="40"/>
  <c r="S81" i="40"/>
  <c r="U81" i="40"/>
  <c r="B94" i="44"/>
  <c r="W81" i="44"/>
  <c r="D94" i="44" s="1"/>
  <c r="V81" i="44"/>
  <c r="C94" i="44" s="1"/>
  <c r="B85" i="44"/>
  <c r="U85" i="44" s="1"/>
  <c r="A85" i="44"/>
  <c r="U81" i="38"/>
  <c r="S81" i="38"/>
  <c r="B86" i="40"/>
  <c r="A86" i="40"/>
  <c r="B85" i="40"/>
  <c r="A85" i="40"/>
  <c r="B97" i="38" l="1"/>
  <c r="C97" i="38"/>
  <c r="B95" i="38"/>
  <c r="D96" i="38"/>
  <c r="D98" i="38"/>
  <c r="U80" i="36"/>
  <c r="S81" i="36"/>
  <c r="U81" i="36"/>
  <c r="C98" i="38"/>
  <c r="B96" i="38"/>
  <c r="S85" i="44"/>
  <c r="B91" i="44" s="1" a="1"/>
  <c r="B91" i="44" s="1"/>
  <c r="A81" i="36"/>
  <c r="A86" i="36"/>
  <c r="B86" i="36"/>
  <c r="C96" i="38"/>
  <c r="C95" i="38"/>
  <c r="D97" i="38"/>
  <c r="B98" i="38"/>
  <c r="D95" i="38"/>
  <c r="W85" i="44"/>
  <c r="V85" i="44"/>
  <c r="C91" i="44" s="1"/>
  <c r="D95" i="40"/>
  <c r="B95" i="40"/>
  <c r="C96" i="40"/>
  <c r="C95" i="40"/>
  <c r="D98" i="40"/>
  <c r="B98" i="40"/>
  <c r="B96" i="40"/>
  <c r="B97" i="40"/>
  <c r="C97" i="40"/>
  <c r="D97" i="40"/>
  <c r="D96" i="40"/>
  <c r="C98" i="40"/>
  <c r="W81" i="38"/>
  <c r="D94" i="38" s="1"/>
  <c r="V81" i="38"/>
  <c r="C94" i="38" s="1"/>
  <c r="B94" i="38"/>
  <c r="B94" i="40"/>
  <c r="V81" i="40"/>
  <c r="C94" i="40" s="1"/>
  <c r="W81" i="40"/>
  <c r="D94" i="40" s="1"/>
  <c r="S85" i="40"/>
  <c r="B91" i="40" s="1" a="1"/>
  <c r="B91" i="40" s="1"/>
  <c r="U86" i="40"/>
  <c r="S86" i="40"/>
  <c r="U85" i="40"/>
  <c r="U80" i="38"/>
  <c r="W80" i="40"/>
  <c r="V80" i="40"/>
  <c r="C93" i="40" s="1"/>
  <c r="W86" i="44"/>
  <c r="D92" i="44" s="1"/>
  <c r="B92" i="44"/>
  <c r="V86" i="44"/>
  <c r="C92" i="44" s="1"/>
  <c r="T80" i="44" a="1"/>
  <c r="D93" i="44"/>
  <c r="S86" i="38"/>
  <c r="U86" i="38"/>
  <c r="B85" i="38"/>
  <c r="S85" i="38" s="1"/>
  <c r="B91" i="38" s="1" a="1"/>
  <c r="B91" i="38" s="1"/>
  <c r="A85" i="38"/>
  <c r="B94" i="36" l="1"/>
  <c r="V81" i="36"/>
  <c r="C94" i="36" s="1"/>
  <c r="W81" i="36"/>
  <c r="D94" i="36" s="1"/>
  <c r="U85" i="38"/>
  <c r="V85" i="38" s="1"/>
  <c r="C91" i="38" s="1"/>
  <c r="U86" i="36"/>
  <c r="U85" i="36"/>
  <c r="S86" i="36"/>
  <c r="S85" i="36"/>
  <c r="B91" i="36" s="1" a="1"/>
  <c r="B91" i="36" s="1"/>
  <c r="V80" i="36"/>
  <c r="C93" i="36" s="1"/>
  <c r="W80" i="36"/>
  <c r="V85" i="40"/>
  <c r="C91" i="40" s="1"/>
  <c r="W85" i="40"/>
  <c r="T81" i="44"/>
  <c r="T80" i="44"/>
  <c r="V80" i="38"/>
  <c r="C93" i="38" s="1"/>
  <c r="W80" i="38"/>
  <c r="D91" i="44"/>
  <c r="T85" i="44" a="1"/>
  <c r="V86" i="38"/>
  <c r="C92" i="38" s="1"/>
  <c r="B92" i="38"/>
  <c r="W86" i="38"/>
  <c r="D92" i="38" s="1"/>
  <c r="D93" i="40"/>
  <c r="T80" i="40" a="1"/>
  <c r="B92" i="40"/>
  <c r="W86" i="40"/>
  <c r="D92" i="40" s="1"/>
  <c r="V86" i="40"/>
  <c r="C92" i="40" s="1"/>
  <c r="W85" i="38" l="1"/>
  <c r="D93" i="36"/>
  <c r="T80" i="36" a="1"/>
  <c r="V85" i="36"/>
  <c r="C91" i="36" s="1"/>
  <c r="W85" i="36"/>
  <c r="B92" i="36"/>
  <c r="W86" i="36"/>
  <c r="D92" i="36" s="1"/>
  <c r="V86" i="36"/>
  <c r="C92" i="36" s="1"/>
  <c r="T80" i="38" a="1"/>
  <c r="D93" i="38"/>
  <c r="D91" i="40"/>
  <c r="T85" i="40" a="1"/>
  <c r="T86" i="44"/>
  <c r="T85" i="44"/>
  <c r="T85" i="38" a="1"/>
  <c r="D91" i="38"/>
  <c r="T80" i="40"/>
  <c r="T81" i="40"/>
  <c r="T85" i="36" l="1" a="1"/>
  <c r="D91" i="36"/>
  <c r="T80" i="36"/>
  <c r="T81" i="36"/>
  <c r="T86" i="40"/>
  <c r="T85" i="40"/>
  <c r="T85" i="38"/>
  <c r="T86" i="38"/>
  <c r="T80" i="38"/>
  <c r="T81" i="38"/>
  <c r="T86" i="36" l="1"/>
  <c r="T85" i="36"/>
  <c r="S12" i="41" a="1"/>
  <c r="S14" i="41" s="1"/>
  <c r="AP12" i="41" a="1"/>
  <c r="AP12" i="41"/>
  <c r="AP13" i="41"/>
  <c r="AP14" i="41"/>
  <c r="AP15" i="41"/>
  <c r="AP16" i="41"/>
  <c r="AP17" i="41"/>
  <c r="AP18" i="41"/>
  <c r="AP19" i="41"/>
  <c r="AP20" i="41"/>
  <c r="AP21" i="41"/>
  <c r="S72" i="41"/>
  <c r="S101" i="41"/>
  <c r="S99" i="41"/>
  <c r="S20" i="41"/>
  <c r="S43" i="41"/>
  <c r="S23" i="41"/>
  <c r="S111" i="41"/>
  <c r="S87" i="41"/>
  <c r="S47" i="41"/>
  <c r="S35" i="41"/>
  <c r="AP104" i="41"/>
  <c r="AP109" i="41"/>
  <c r="AP75" i="41"/>
  <c r="AP110" i="41"/>
  <c r="AP91" i="41"/>
  <c r="AP106" i="41"/>
  <c r="AP48" i="41"/>
  <c r="AP94" i="41"/>
  <c r="AP46" i="41"/>
  <c r="AP101" i="41"/>
  <c r="AP58" i="41"/>
  <c r="AP45" i="41"/>
  <c r="AP88" i="41"/>
  <c r="AP82" i="41"/>
  <c r="AP97" i="41"/>
  <c r="AP108" i="41"/>
  <c r="AP53" i="41"/>
  <c r="AP54" i="41"/>
  <c r="AP36" i="41"/>
  <c r="AP30" i="41"/>
  <c r="AP47" i="41"/>
  <c r="AP72" i="41"/>
  <c r="AP39" i="41"/>
  <c r="AP77" i="41"/>
  <c r="AP59" i="41"/>
  <c r="AP37" i="41"/>
  <c r="AP78" i="41"/>
  <c r="AP40" i="41"/>
  <c r="AP74" i="41"/>
  <c r="AP63" i="41"/>
  <c r="AP86" i="41"/>
  <c r="AP76" i="41"/>
  <c r="AP71" i="41"/>
  <c r="AP27" i="41"/>
  <c r="AP32" i="41"/>
  <c r="AP62" i="41"/>
  <c r="AP68" i="41"/>
  <c r="AP44" i="41"/>
  <c r="AP99" i="41"/>
  <c r="AP60" i="41"/>
  <c r="AP67" i="41"/>
  <c r="AP85" i="41"/>
  <c r="AP102" i="41"/>
  <c r="AP87" i="41"/>
  <c r="AP24" i="41"/>
  <c r="AP42" i="41"/>
  <c r="AP64" i="41"/>
  <c r="AP61" i="41"/>
  <c r="AP33" i="41"/>
  <c r="AP66" i="41"/>
  <c r="AP57" i="41"/>
  <c r="AP89" i="41"/>
  <c r="AP29" i="41"/>
  <c r="AP95" i="41"/>
  <c r="AP73" i="41"/>
  <c r="AP93" i="41"/>
  <c r="AP41" i="41"/>
  <c r="AP98" i="41"/>
  <c r="AP55" i="41"/>
  <c r="AP34" i="41"/>
  <c r="AP105" i="41"/>
  <c r="AP107" i="41"/>
  <c r="AP79" i="41"/>
  <c r="AP38" i="41"/>
  <c r="AP103" i="41"/>
  <c r="AP111" i="41"/>
  <c r="AP96" i="41"/>
  <c r="AP100" i="41"/>
  <c r="AP51" i="41"/>
  <c r="AP52" i="41"/>
  <c r="AP69" i="41"/>
  <c r="AP43" i="41"/>
  <c r="AP23" i="41"/>
  <c r="AP56" i="41"/>
  <c r="AP83" i="41"/>
  <c r="AP92" i="41"/>
  <c r="AP31" i="41"/>
  <c r="AP90" i="41"/>
  <c r="AP50" i="41"/>
  <c r="AP22" i="41"/>
  <c r="AP35" i="41"/>
  <c r="AP80" i="41"/>
  <c r="AP81" i="41"/>
  <c r="AP65" i="41"/>
  <c r="AP26" i="41"/>
  <c r="AP28" i="41"/>
  <c r="AP49" i="41"/>
  <c r="AP84" i="41"/>
  <c r="AP70" i="41"/>
  <c r="AP25" i="41"/>
  <c r="AO12" i="41" a="1"/>
  <c r="AO12" i="41" s="1"/>
  <c r="AO13" i="41"/>
  <c r="AO14" i="41"/>
  <c r="B16" i="42" s="1"/>
  <c r="AO15" i="41"/>
  <c r="AO17" i="41"/>
  <c r="AO18" i="41"/>
  <c r="AO19" i="41"/>
  <c r="AO21" i="41"/>
  <c r="AO22" i="41"/>
  <c r="AO23" i="41"/>
  <c r="AO25" i="41"/>
  <c r="AO26" i="41"/>
  <c r="AO27" i="41"/>
  <c r="AO29" i="41"/>
  <c r="AO30" i="41"/>
  <c r="AO31" i="41"/>
  <c r="AO33" i="41"/>
  <c r="AO34" i="41"/>
  <c r="AO35" i="41"/>
  <c r="AO37" i="41"/>
  <c r="AO38" i="41"/>
  <c r="AO39" i="41"/>
  <c r="AO41" i="41"/>
  <c r="AO42" i="41"/>
  <c r="AO43" i="41"/>
  <c r="AO45" i="41"/>
  <c r="AO46" i="41"/>
  <c r="AO47" i="41"/>
  <c r="AO49" i="41"/>
  <c r="AO50" i="41"/>
  <c r="AO51" i="41"/>
  <c r="AO53" i="41"/>
  <c r="AO54" i="41"/>
  <c r="AO55" i="41"/>
  <c r="AO57" i="41"/>
  <c r="AO58" i="41"/>
  <c r="AO59" i="41"/>
  <c r="AO61" i="41"/>
  <c r="AO62" i="41"/>
  <c r="AO63" i="41"/>
  <c r="AO65" i="41"/>
  <c r="AO66" i="41"/>
  <c r="AO67" i="41"/>
  <c r="AO69" i="41"/>
  <c r="AO70" i="41"/>
  <c r="AO71" i="41"/>
  <c r="AO73" i="41"/>
  <c r="AO74" i="41"/>
  <c r="AO75" i="41"/>
  <c r="AO77" i="41"/>
  <c r="AO78" i="41"/>
  <c r="AO79" i="41"/>
  <c r="AO81" i="41"/>
  <c r="AO82" i="41"/>
  <c r="AO83" i="41"/>
  <c r="AO85" i="41"/>
  <c r="AO86" i="41"/>
  <c r="AO87" i="41"/>
  <c r="AO89" i="41"/>
  <c r="AO90" i="41"/>
  <c r="AO91" i="41"/>
  <c r="AO93" i="41"/>
  <c r="AO94" i="41"/>
  <c r="AO95" i="41"/>
  <c r="AO97" i="41"/>
  <c r="AO98" i="41"/>
  <c r="AO99" i="41"/>
  <c r="AO101" i="41"/>
  <c r="AO102" i="41"/>
  <c r="AO103" i="41"/>
  <c r="AO105" i="41"/>
  <c r="AO106" i="41"/>
  <c r="AO107" i="41"/>
  <c r="AO109" i="41"/>
  <c r="AO110" i="41"/>
  <c r="AO111" i="41"/>
  <c r="B24" i="42" l="1"/>
  <c r="B12" i="42"/>
  <c r="B8" i="42"/>
  <c r="B32" i="42"/>
  <c r="AO108" i="41"/>
  <c r="AO104" i="41"/>
  <c r="AO100" i="41"/>
  <c r="AO96" i="41"/>
  <c r="AO92" i="41"/>
  <c r="AO88" i="41"/>
  <c r="AO84" i="41"/>
  <c r="AO80" i="41"/>
  <c r="AO76" i="41"/>
  <c r="AO72" i="41"/>
  <c r="AO68" i="41"/>
  <c r="AO64" i="41"/>
  <c r="AO60" i="41"/>
  <c r="AO56" i="41"/>
  <c r="AO52" i="41"/>
  <c r="AO48" i="41"/>
  <c r="AO44" i="41"/>
  <c r="AO40" i="41"/>
  <c r="AO36" i="41"/>
  <c r="AO32" i="41"/>
  <c r="AO28" i="41"/>
  <c r="AO24" i="41"/>
  <c r="AO20" i="41"/>
  <c r="B18" i="42" s="1"/>
  <c r="AO16" i="41"/>
  <c r="S103" i="41"/>
  <c r="S34" i="41"/>
  <c r="S26" i="41"/>
  <c r="S60" i="41"/>
  <c r="S68" i="41"/>
  <c r="S106" i="41"/>
  <c r="S76" i="41"/>
  <c r="S67" i="41"/>
  <c r="S69" i="41"/>
  <c r="S108" i="41"/>
  <c r="S52" i="41"/>
  <c r="S71" i="41"/>
  <c r="S86" i="41"/>
  <c r="S110" i="41"/>
  <c r="S18" i="41"/>
  <c r="S54" i="41"/>
  <c r="S30" i="41"/>
  <c r="S109" i="41"/>
  <c r="S28" i="41"/>
  <c r="S50" i="41"/>
  <c r="S105" i="41"/>
  <c r="S74" i="41"/>
  <c r="S70" i="41"/>
  <c r="S63" i="41"/>
  <c r="S39" i="41"/>
  <c r="S24" i="41"/>
  <c r="S16" i="41"/>
  <c r="S89" i="41"/>
  <c r="S92" i="41"/>
  <c r="S65" i="41"/>
  <c r="S21" i="41"/>
  <c r="S13" i="41"/>
  <c r="S62" i="41"/>
  <c r="S12" i="41"/>
  <c r="S73" i="41"/>
  <c r="S41" i="41"/>
  <c r="S83" i="41"/>
  <c r="S19" i="41"/>
  <c r="S57" i="41"/>
  <c r="S22" i="41"/>
  <c r="S49" i="41"/>
  <c r="S107" i="41"/>
  <c r="S36" i="41"/>
  <c r="S61" i="41"/>
  <c r="S58" i="41"/>
  <c r="S25" i="41"/>
  <c r="S33" i="41"/>
  <c r="S31" i="41"/>
  <c r="S53" i="41"/>
  <c r="S91" i="41"/>
  <c r="S95" i="41"/>
  <c r="S51" i="41"/>
  <c r="S77" i="41"/>
  <c r="S44" i="41"/>
  <c r="S42" i="41"/>
  <c r="S104" i="41"/>
  <c r="S38" i="41"/>
  <c r="S29" i="41"/>
  <c r="S78" i="41"/>
  <c r="S79" i="41"/>
  <c r="S88" i="41"/>
  <c r="S90" i="41"/>
  <c r="S37" i="41"/>
  <c r="S81" i="41"/>
  <c r="S45" i="41"/>
  <c r="S64" i="41"/>
  <c r="S55" i="41"/>
  <c r="S75" i="41"/>
  <c r="S15" i="41"/>
  <c r="S84" i="41"/>
  <c r="S97" i="41"/>
  <c r="S93" i="41"/>
  <c r="S17" i="41"/>
  <c r="S59" i="41"/>
  <c r="S27" i="41"/>
  <c r="S48" i="41"/>
  <c r="S32" i="41"/>
  <c r="S94" i="41"/>
  <c r="S96" i="41"/>
  <c r="S102" i="41"/>
  <c r="S80" i="41"/>
  <c r="S40" i="41"/>
  <c r="S85" i="41"/>
  <c r="S66" i="41"/>
  <c r="S100" i="41"/>
  <c r="S56" i="41"/>
  <c r="S46" i="41"/>
  <c r="S82" i="41"/>
  <c r="S98" i="41"/>
  <c r="B19" i="42" l="1"/>
  <c r="B14" i="42"/>
  <c r="B23" i="42"/>
  <c r="B26" i="42"/>
  <c r="B29" i="42"/>
  <c r="B34" i="42"/>
  <c r="B25" i="42"/>
  <c r="B31" i="42"/>
  <c r="B28" i="42"/>
  <c r="B20" i="42"/>
  <c r="B11" i="42"/>
  <c r="B21" i="42"/>
  <c r="B30" i="42"/>
  <c r="B37" i="42"/>
  <c r="B36" i="42"/>
  <c r="B27" i="42"/>
  <c r="B39" i="42"/>
  <c r="B10" i="42"/>
  <c r="B17" i="42"/>
  <c r="B15" i="42"/>
  <c r="B9" i="42"/>
  <c r="B33" i="42"/>
  <c r="B35" i="42"/>
  <c r="B38" i="42"/>
  <c r="B13" i="42"/>
  <c r="B22" i="42"/>
  <c r="U15" i="42" l="1"/>
  <c r="S15" i="42"/>
  <c r="S14" i="42"/>
  <c r="U27" i="42"/>
  <c r="S27" i="42"/>
  <c r="S26" i="42"/>
  <c r="S21" i="42"/>
  <c r="S20" i="42"/>
  <c r="U21" i="42"/>
  <c r="U31" i="42"/>
  <c r="S31" i="42"/>
  <c r="S30" i="42"/>
  <c r="U35" i="42"/>
  <c r="S35" i="42"/>
  <c r="S34" i="42"/>
  <c r="U17" i="42"/>
  <c r="S16" i="42"/>
  <c r="S17" i="42"/>
  <c r="U11" i="42"/>
  <c r="S11" i="42"/>
  <c r="S10" i="42"/>
  <c r="U25" i="42"/>
  <c r="S25" i="42"/>
  <c r="S24" i="42"/>
  <c r="S23" i="42"/>
  <c r="U23" i="42"/>
  <c r="S22" i="42"/>
  <c r="S32" i="42"/>
  <c r="S33" i="42"/>
  <c r="U33" i="42"/>
  <c r="U37" i="42"/>
  <c r="S37" i="42"/>
  <c r="S36" i="42"/>
  <c r="U13" i="42"/>
  <c r="S13" i="42"/>
  <c r="S12" i="42"/>
  <c r="U9" i="42"/>
  <c r="S9" i="42"/>
  <c r="S8" i="42"/>
  <c r="S39" i="42"/>
  <c r="U39" i="42"/>
  <c r="S38" i="42"/>
  <c r="S29" i="42"/>
  <c r="U29" i="42"/>
  <c r="S28" i="42"/>
  <c r="U19" i="42"/>
  <c r="S19" i="42"/>
  <c r="S18" i="42"/>
  <c r="W29" i="42" l="1"/>
  <c r="V29" i="42"/>
  <c r="B45" i="42"/>
  <c r="A45" i="42"/>
  <c r="A55" i="42"/>
  <c r="B55" i="42"/>
  <c r="B54" i="42"/>
  <c r="A54" i="42"/>
  <c r="A49" i="42"/>
  <c r="B49" i="42"/>
  <c r="B43" i="42"/>
  <c r="A43" i="42"/>
  <c r="V37" i="42"/>
  <c r="W37" i="42"/>
  <c r="T37" i="42" s="1"/>
  <c r="W11" i="42"/>
  <c r="T11" i="42" s="1"/>
  <c r="V11" i="42"/>
  <c r="A56" i="42"/>
  <c r="B56" i="42"/>
  <c r="B46" i="42"/>
  <c r="A46" i="42"/>
  <c r="V19" i="42"/>
  <c r="W19" i="42"/>
  <c r="T19" i="42" s="1"/>
  <c r="B58" i="42"/>
  <c r="A58" i="42"/>
  <c r="V13" i="42"/>
  <c r="W13" i="42"/>
  <c r="T13" i="42" s="1"/>
  <c r="W33" i="42"/>
  <c r="T33" i="42" s="1"/>
  <c r="V33" i="42"/>
  <c r="V23" i="42"/>
  <c r="W23" i="42"/>
  <c r="T23" i="42" s="1"/>
  <c r="W25" i="42"/>
  <c r="T25" i="42" s="1"/>
  <c r="V25" i="42"/>
  <c r="W31" i="42"/>
  <c r="V31" i="42"/>
  <c r="B52" i="42"/>
  <c r="A52" i="42"/>
  <c r="B48" i="42"/>
  <c r="A48" i="42"/>
  <c r="B51" i="42"/>
  <c r="A51" i="42"/>
  <c r="W17" i="42"/>
  <c r="V17" i="42"/>
  <c r="V27" i="42"/>
  <c r="W27" i="42"/>
  <c r="B50" i="42"/>
  <c r="A50" i="42"/>
  <c r="B53" i="42"/>
  <c r="A53" i="42"/>
  <c r="V39" i="42"/>
  <c r="W39" i="42"/>
  <c r="T39" i="42" s="1"/>
  <c r="V9" i="42"/>
  <c r="W9" i="42"/>
  <c r="B57" i="42"/>
  <c r="A57" i="42"/>
  <c r="B44" i="42"/>
  <c r="A44" i="42"/>
  <c r="B47" i="42"/>
  <c r="A47" i="42"/>
  <c r="W35" i="42"/>
  <c r="T35" i="42" s="1"/>
  <c r="V35" i="42"/>
  <c r="W21" i="42"/>
  <c r="T21" i="42" s="1"/>
  <c r="V21" i="42"/>
  <c r="V15" i="42"/>
  <c r="W15" i="42"/>
  <c r="T15" i="42" s="1"/>
  <c r="T34" i="42" l="1"/>
  <c r="T14" i="42"/>
  <c r="T38" i="42"/>
  <c r="T12" i="42"/>
  <c r="T27" i="42"/>
  <c r="T16" i="42"/>
  <c r="T29" i="42"/>
  <c r="T20" i="42"/>
  <c r="T18" i="42"/>
  <c r="T28" i="42"/>
  <c r="T17" i="42"/>
  <c r="T31" i="42"/>
  <c r="T30" i="42"/>
  <c r="T10" i="42"/>
  <c r="T22" i="42"/>
  <c r="T24" i="42"/>
  <c r="T26" i="42"/>
  <c r="T9" i="42"/>
  <c r="T32" i="42"/>
  <c r="T36" i="42"/>
  <c r="A67" i="42"/>
  <c r="U54" i="42"/>
  <c r="S53" i="42"/>
  <c r="B67" i="42" s="1"/>
  <c r="S54" i="42"/>
  <c r="S56" i="42"/>
  <c r="U56" i="42"/>
  <c r="S55" i="42"/>
  <c r="U44" i="42"/>
  <c r="S44" i="42"/>
  <c r="S52" i="42"/>
  <c r="S51" i="42"/>
  <c r="U52" i="42"/>
  <c r="S57" i="42"/>
  <c r="S58" i="42"/>
  <c r="U58" i="42"/>
  <c r="S46" i="42"/>
  <c r="U46" i="42"/>
  <c r="S45" i="42"/>
  <c r="S43" i="42"/>
  <c r="S49" i="42"/>
  <c r="U50" i="42"/>
  <c r="S50" i="42"/>
  <c r="S48" i="42"/>
  <c r="U48" i="42"/>
  <c r="S47" i="42"/>
  <c r="W54" i="42" l="1"/>
  <c r="V54" i="42"/>
  <c r="V48" i="42"/>
  <c r="W48" i="42"/>
  <c r="T48" i="42" s="1"/>
  <c r="A65" i="42"/>
  <c r="B65" i="42"/>
  <c r="V52" i="42"/>
  <c r="W52" i="42"/>
  <c r="T52" i="42" s="1"/>
  <c r="V44" i="42"/>
  <c r="W44" i="42"/>
  <c r="B62" i="42"/>
  <c r="A62" i="42"/>
  <c r="W58" i="42"/>
  <c r="T58" i="42" s="1"/>
  <c r="V58" i="42"/>
  <c r="B66" i="42"/>
  <c r="A66" i="42"/>
  <c r="A68" i="42"/>
  <c r="B68" i="42"/>
  <c r="S66" i="42"/>
  <c r="B75" i="42" s="1"/>
  <c r="S67" i="42"/>
  <c r="U67" i="42"/>
  <c r="A63" i="42"/>
  <c r="B63" i="42"/>
  <c r="V56" i="42"/>
  <c r="W56" i="42"/>
  <c r="T56" i="42" s="1"/>
  <c r="D116" i="42"/>
  <c r="C110" i="42"/>
  <c r="B120" i="42"/>
  <c r="C122" i="42"/>
  <c r="D115" i="42"/>
  <c r="C119" i="42"/>
  <c r="D110" i="42"/>
  <c r="B118" i="42"/>
  <c r="B121" i="42"/>
  <c r="D112" i="42"/>
  <c r="C113" i="42"/>
  <c r="D119" i="42"/>
  <c r="D117" i="42"/>
  <c r="D118" i="42"/>
  <c r="B113" i="42"/>
  <c r="B115" i="42"/>
  <c r="C112" i="42"/>
  <c r="C107" i="42"/>
  <c r="D108" i="42"/>
  <c r="D120" i="42"/>
  <c r="D111" i="42"/>
  <c r="D122" i="42"/>
  <c r="C116" i="42"/>
  <c r="B117" i="42"/>
  <c r="D121" i="42"/>
  <c r="B114" i="42"/>
  <c r="C121" i="42"/>
  <c r="B119" i="42"/>
  <c r="B110" i="42"/>
  <c r="B109" i="42"/>
  <c r="C114" i="42"/>
  <c r="C120" i="42"/>
  <c r="C117" i="42"/>
  <c r="B107" i="42"/>
  <c r="D109" i="42"/>
  <c r="B112" i="42"/>
  <c r="B122" i="42"/>
  <c r="C111" i="42"/>
  <c r="C115" i="42"/>
  <c r="B111" i="42"/>
  <c r="B108" i="42"/>
  <c r="C109" i="42"/>
  <c r="D113" i="42"/>
  <c r="C108" i="42"/>
  <c r="D114" i="42"/>
  <c r="C118" i="42"/>
  <c r="D107" i="42"/>
  <c r="B116" i="42"/>
  <c r="B64" i="42"/>
  <c r="A64" i="42"/>
  <c r="W50" i="42"/>
  <c r="T50" i="42" s="1"/>
  <c r="V50" i="42"/>
  <c r="V46" i="42"/>
  <c r="W46" i="42"/>
  <c r="T46" i="42" s="1"/>
  <c r="A69" i="42"/>
  <c r="B69" i="42"/>
  <c r="S62" i="42" l="1"/>
  <c r="U63" i="42"/>
  <c r="S63" i="42"/>
  <c r="A75" i="42"/>
  <c r="T51" i="42"/>
  <c r="T53" i="42"/>
  <c r="T57" i="42"/>
  <c r="T45" i="42"/>
  <c r="T54" i="42"/>
  <c r="T47" i="42"/>
  <c r="T44" i="42"/>
  <c r="T55" i="42"/>
  <c r="T49" i="42"/>
  <c r="U65" i="42"/>
  <c r="S65" i="42"/>
  <c r="S64" i="42"/>
  <c r="S69" i="42"/>
  <c r="S68" i="42"/>
  <c r="U69" i="42"/>
  <c r="V67" i="42"/>
  <c r="W67" i="42"/>
  <c r="T67" i="42"/>
  <c r="A74" i="42" l="1"/>
  <c r="B74" i="42"/>
  <c r="W69" i="42"/>
  <c r="T69" i="42" s="1"/>
  <c r="V69" i="42"/>
  <c r="B105" i="42"/>
  <c r="B99" i="42"/>
  <c r="C103" i="42"/>
  <c r="D104" i="42"/>
  <c r="B106" i="42"/>
  <c r="D106" i="42"/>
  <c r="D105" i="42"/>
  <c r="C100" i="42"/>
  <c r="C104" i="42"/>
  <c r="C106" i="42"/>
  <c r="D102" i="42"/>
  <c r="B103" i="42"/>
  <c r="C99" i="42"/>
  <c r="D103" i="42"/>
  <c r="D101" i="42"/>
  <c r="D99" i="42"/>
  <c r="C105" i="42"/>
  <c r="D100" i="42"/>
  <c r="B102" i="42"/>
  <c r="B100" i="42"/>
  <c r="B104" i="42"/>
  <c r="B101" i="42"/>
  <c r="C102" i="42"/>
  <c r="C101" i="42"/>
  <c r="B76" i="42"/>
  <c r="A76" i="42"/>
  <c r="V65" i="42"/>
  <c r="W65" i="42"/>
  <c r="T65" i="42" s="1"/>
  <c r="V63" i="42"/>
  <c r="W63" i="42"/>
  <c r="B73" i="42"/>
  <c r="A73" i="42"/>
  <c r="T68" i="42" l="1"/>
  <c r="T64" i="42"/>
  <c r="T66" i="42"/>
  <c r="T63" i="42"/>
  <c r="S73" i="42"/>
  <c r="U74" i="42"/>
  <c r="B80" i="42" s="1"/>
  <c r="S80" i="42" s="1"/>
  <c r="B93" i="42" s="1"/>
  <c r="S74" i="42"/>
  <c r="S76" i="42"/>
  <c r="S75" i="42"/>
  <c r="U76" i="42"/>
  <c r="B81" i="42" s="1"/>
  <c r="A86" i="42" l="1"/>
  <c r="B86" i="42"/>
  <c r="B85" i="42"/>
  <c r="A85" i="42"/>
  <c r="A80" i="42"/>
  <c r="D97" i="42"/>
  <c r="D95" i="42"/>
  <c r="C97" i="42"/>
  <c r="C96" i="42"/>
  <c r="C98" i="42"/>
  <c r="D96" i="42"/>
  <c r="B95" i="42"/>
  <c r="B97" i="42"/>
  <c r="B96" i="42"/>
  <c r="D98" i="42"/>
  <c r="C95" i="42"/>
  <c r="B98" i="42"/>
  <c r="U81" i="42"/>
  <c r="U80" i="42"/>
  <c r="S81" i="42"/>
  <c r="A81" i="42"/>
  <c r="B94" i="42" l="1"/>
  <c r="V81" i="42"/>
  <c r="C94" i="42" s="1"/>
  <c r="W81" i="42"/>
  <c r="D94" i="42" s="1"/>
  <c r="S86" i="42"/>
  <c r="U85" i="42"/>
  <c r="U86" i="42"/>
  <c r="S85" i="42"/>
  <c r="B91" i="42" s="1" a="1"/>
  <c r="B91" i="42" s="1"/>
  <c r="V80" i="42"/>
  <c r="C93" i="42" s="1"/>
  <c r="W80" i="42"/>
  <c r="D93" i="42" l="1"/>
  <c r="T80" i="42" a="1"/>
  <c r="V86" i="42"/>
  <c r="C92" i="42" s="1"/>
  <c r="B92" i="42"/>
  <c r="W86" i="42"/>
  <c r="D92" i="42" s="1"/>
  <c r="W85" i="42"/>
  <c r="V85" i="42"/>
  <c r="C91" i="42" s="1"/>
  <c r="D91" i="42" l="1"/>
  <c r="T85" i="42" a="1"/>
  <c r="T81" i="42"/>
  <c r="T80" i="42"/>
  <c r="T85" i="42" l="1"/>
  <c r="T86" i="42"/>
</calcChain>
</file>

<file path=xl/sharedStrings.xml><?xml version="1.0" encoding="utf-8"?>
<sst xmlns="http://schemas.openxmlformats.org/spreadsheetml/2006/main" count="566" uniqueCount="109">
  <si>
    <t>all Qualifying Runs? (Y/N)</t>
  </si>
  <si>
    <t>Bib Number</t>
  </si>
  <si>
    <t>Withdraw (W)</t>
  </si>
  <si>
    <t>Total Tie Place Factor</t>
  </si>
  <si>
    <t>Double DQ Place Factor</t>
  </si>
  <si>
    <t>Total Time w/DQ Adjust</t>
  </si>
  <si>
    <t>Total Time Rank</t>
  </si>
  <si>
    <t>Event Name</t>
  </si>
  <si>
    <t>Date • Place</t>
  </si>
  <si>
    <t>Tie 1 Total Time Rank</t>
  </si>
  <si>
    <t>Qual Rank (w/out DQs)</t>
  </si>
  <si>
    <t>Qual Rank (w/DQs sequenced)</t>
  </si>
  <si>
    <t>Tied-at Time Rank</t>
  </si>
  <si>
    <t>Under "Raw Time," enter "DQ" or"DNF" for</t>
  </si>
  <si>
    <t>"Disqualified" and "DNR" for "Did Not Race."</t>
  </si>
  <si>
    <t>Database development by</t>
  </si>
  <si>
    <t>R1 Margin</t>
  </si>
  <si>
    <t>R2 Margin</t>
  </si>
  <si>
    <t>Run 1</t>
  </si>
  <si>
    <t>Run 2</t>
  </si>
  <si>
    <t>Round of 8</t>
  </si>
  <si>
    <t>Round of 32</t>
  </si>
  <si>
    <t>Round of 4</t>
  </si>
  <si>
    <t>Final Round</t>
  </si>
  <si>
    <t>Round of 16</t>
  </si>
  <si>
    <t>Raw Time</t>
  </si>
  <si>
    <t>Cones</t>
  </si>
  <si>
    <t>Final Time</t>
  </si>
  <si>
    <t>Best Time</t>
  </si>
  <si>
    <t>Racer Name</t>
  </si>
  <si>
    <t>Racer No. &amp; Name</t>
  </si>
  <si>
    <t>Winner &amp; Margin</t>
  </si>
  <si>
    <t>Qualifying Position</t>
  </si>
  <si>
    <t>Consolation Round</t>
  </si>
  <si>
    <t>Round Winner &amp; Combined Margin</t>
  </si>
  <si>
    <t>Run Rank</t>
  </si>
  <si>
    <t>Final Results</t>
  </si>
  <si>
    <t>Qualifying Time</t>
  </si>
  <si>
    <t>Final Position</t>
  </si>
  <si>
    <t>Dan Gesmer, SeismicSK8@aol.com</t>
  </si>
  <si>
    <t>Placed Racer No. &amp; Name</t>
  </si>
  <si>
    <t>Points Earned</t>
  </si>
  <si>
    <t>Round Loser</t>
  </si>
  <si>
    <t>Loser’s Final Placement</t>
  </si>
  <si>
    <t>Tied-at Time</t>
  </si>
  <si>
    <t>No. of Ties per Best Time</t>
  </si>
  <si>
    <t>Run 1 Time w/DQ Adjust</t>
  </si>
  <si>
    <t>Run 2 Time w/DQ Adjust</t>
  </si>
  <si>
    <t>Tie 1 Place Factor</t>
  </si>
  <si>
    <t>maximum hit cones before DQ</t>
  </si>
  <si>
    <t>secs head-to-head DQ/DNR penalty</t>
  </si>
  <si>
    <t>secs max head-to-head victory margin</t>
  </si>
  <si>
    <t>secs penalty per hit cone</t>
  </si>
  <si>
    <t>Tie 2 Total Time Rank</t>
  </si>
  <si>
    <t>Tie 2 Place Factor</t>
  </si>
  <si>
    <t>Tie 3 Total Time Rank</t>
  </si>
  <si>
    <t>Tie 3 Place Factor</t>
  </si>
  <si>
    <t>Withdrawal Place Factor</t>
  </si>
  <si>
    <t>Advance Racers who DQ</t>
  </si>
  <si>
    <t>Double DQ Place Factor 2</t>
  </si>
  <si>
    <t>Final Spot - Withdrawals</t>
  </si>
  <si>
    <t>false start multiplication factor</t>
  </si>
  <si>
    <t>Reaction Time</t>
  </si>
  <si>
    <t>False Start</t>
  </si>
  <si>
    <t>Y</t>
  </si>
  <si>
    <t>Top Bracket (32-16-8-4-2)</t>
  </si>
  <si>
    <t>Discipline / Open Eliminations</t>
  </si>
  <si>
    <t>Discipline / Pro Qualifications</t>
  </si>
  <si>
    <t>Discipline / Pro Eliminations</t>
  </si>
  <si>
    <t>Discipline / Women Eliminations</t>
  </si>
  <si>
    <t>Discipline / Junior Eliminations</t>
  </si>
  <si>
    <t>12,12</t>
  </si>
  <si>
    <t>Discipline / Masters Qualifications</t>
  </si>
  <si>
    <t>Discipline / Masters Eliminations</t>
  </si>
  <si>
    <t>BARDAKOV GLEB</t>
  </si>
  <si>
    <t>MIHAILOVSKY FOMA</t>
  </si>
  <si>
    <t>MAMONTOV TIMOFEI</t>
  </si>
  <si>
    <t>KOSOVSKII SEMEN</t>
  </si>
  <si>
    <t>MOROZOVA EKATERINA</t>
  </si>
  <si>
    <t>KUVSHINOVA MARIA</t>
  </si>
  <si>
    <t>NAZARKIN BORIS</t>
  </si>
  <si>
    <t>KULIKOVA ELENA</t>
  </si>
  <si>
    <t>SAMUTICHEVA ANNA</t>
  </si>
  <si>
    <t>STROGANOVA EKATERINA</t>
  </si>
  <si>
    <t>HOHLOVA ELIZAVETA</t>
  </si>
  <si>
    <t>KISELEVA OLGA</t>
  </si>
  <si>
    <t>SHERSHNEVA ANNA</t>
  </si>
  <si>
    <t>POPOV IGOR</t>
  </si>
  <si>
    <t>BLYNSKY ANATOLY</t>
  </si>
  <si>
    <t>RYCHKOV SVYATOSLAV</t>
  </si>
  <si>
    <t>KOSOVSKII ANDREI</t>
  </si>
  <si>
    <t>SHERSHNEV ARTEM</t>
  </si>
  <si>
    <t>YAKUSHKIN ANTON</t>
  </si>
  <si>
    <t>YABLOKOV ARTEM</t>
  </si>
  <si>
    <t>SAVIN ALEKSANR</t>
  </si>
  <si>
    <t>MATSUKEVICH ANATOLY</t>
  </si>
  <si>
    <t>PIGIDA MICHAIL</t>
  </si>
  <si>
    <t>NIKULIN ANTON</t>
  </si>
  <si>
    <t>ARTEMOV GEORGY</t>
  </si>
  <si>
    <t>GLUSHKO OLEG</t>
  </si>
  <si>
    <t>KOLESOV ANTON</t>
  </si>
  <si>
    <t>DQ</t>
  </si>
  <si>
    <t>DNR</t>
  </si>
  <si>
    <t>Moscow City Race 2015</t>
  </si>
  <si>
    <t>16 May 2015 • Yaroslavskoe shosse 124</t>
  </si>
  <si>
    <t>Tight / Open Qualifications</t>
  </si>
  <si>
    <t>Tight / Junior Qualifications</t>
  </si>
  <si>
    <t>Tight / Women Qualifications</t>
  </si>
  <si>
    <t>NEHOROSHIH MAKAR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</si>
</sst>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;[Red]0.000"/>
  </numFmts>
  <fonts count="35">
    <font>
      <sz val="9"/>
      <name val="Geneva"/>
    </font>
    <font>
      <sz val="9"/>
      <name val="Geneva"/>
    </font>
    <font>
      <b/>
      <sz val="12"/>
      <name val="Geneva"/>
    </font>
    <font>
      <sz val="12"/>
      <name val="Charcoal"/>
    </font>
    <font>
      <sz val="1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8"/>
      <color indexed="13"/>
      <name val="Arial"/>
      <family val="2"/>
    </font>
    <font>
      <b/>
      <sz val="14"/>
      <name val="Geneva"/>
    </font>
    <font>
      <b/>
      <sz val="18"/>
      <color indexed="10"/>
      <name val="Geneva"/>
    </font>
    <font>
      <b/>
      <sz val="14"/>
      <color indexed="8"/>
      <name val="Arial"/>
      <family val="2"/>
    </font>
    <font>
      <sz val="8"/>
      <name val="Geneva"/>
    </font>
    <font>
      <b/>
      <sz val="18"/>
      <name val="Geneva"/>
    </font>
    <font>
      <b/>
      <sz val="14"/>
      <color indexed="10"/>
      <name val="Arial"/>
      <family val="2"/>
    </font>
    <font>
      <b/>
      <sz val="14"/>
      <color indexed="10"/>
      <name val="Geneva"/>
    </font>
    <font>
      <b/>
      <sz val="14"/>
      <color indexed="39"/>
      <name val="Geneva"/>
    </font>
    <font>
      <b/>
      <sz val="12"/>
      <color indexed="39"/>
      <name val="Geneva"/>
    </font>
    <font>
      <b/>
      <sz val="12"/>
      <color indexed="8"/>
      <name val="Geneva"/>
    </font>
    <font>
      <b/>
      <sz val="14"/>
      <color indexed="39"/>
      <name val="Arial"/>
    </font>
    <font>
      <b/>
      <i/>
      <sz val="18"/>
      <color indexed="10"/>
      <name val="Geneva"/>
    </font>
    <font>
      <b/>
      <sz val="14"/>
      <color indexed="8"/>
      <name val="Geneva"/>
    </font>
    <font>
      <b/>
      <sz val="12"/>
      <color indexed="13"/>
      <name val="Geneva"/>
    </font>
    <font>
      <b/>
      <sz val="12"/>
      <color indexed="10"/>
      <name val="Geneva"/>
    </font>
    <font>
      <b/>
      <sz val="12"/>
      <color indexed="9"/>
      <name val="Geneva"/>
    </font>
    <font>
      <sz val="12"/>
      <color indexed="9"/>
      <name val="Geneva"/>
    </font>
    <font>
      <b/>
      <sz val="24"/>
      <color indexed="10"/>
      <name val="Geneva"/>
    </font>
    <font>
      <b/>
      <i/>
      <sz val="18"/>
      <color indexed="8"/>
      <name val="Geneva"/>
    </font>
    <font>
      <sz val="14"/>
      <name val="Geneva"/>
    </font>
    <font>
      <b/>
      <sz val="12"/>
      <color indexed="12"/>
      <name val="Geneva"/>
    </font>
    <font>
      <b/>
      <sz val="14"/>
      <color indexed="9"/>
      <name val="Geneva"/>
    </font>
    <font>
      <b/>
      <sz val="14"/>
      <color indexed="9"/>
      <name val="Arial"/>
    </font>
    <font>
      <b/>
      <sz val="24"/>
      <color indexed="9"/>
      <name val="Geneva"/>
    </font>
    <font>
      <sz val="9"/>
      <color indexed="9"/>
      <name val="Geneva"/>
    </font>
    <font>
      <b/>
      <sz val="9"/>
      <color indexed="9"/>
      <name val="Geneva"/>
    </font>
    <font>
      <b/>
      <sz val="18"/>
      <color indexed="9"/>
      <name val="Geneva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</fills>
  <borders count="100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409">
    <xf numFmtId="0" fontId="0" fillId="0" borderId="0" xfId="0"/>
    <xf numFmtId="2" fontId="7" fillId="2" borderId="0" xfId="0" applyNumberFormat="1" applyFont="1" applyFill="1" applyAlignment="1">
      <alignment horizontal="center" vertical="top"/>
    </xf>
    <xf numFmtId="2" fontId="0" fillId="0" borderId="0" xfId="0" applyNumberFormat="1"/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3" fillId="0" borderId="0" xfId="0" applyNumberFormat="1" applyFont="1"/>
    <xf numFmtId="0" fontId="8" fillId="0" borderId="0" xfId="0" applyFont="1" applyProtection="1"/>
    <xf numFmtId="0" fontId="8" fillId="0" borderId="0" xfId="0" applyFont="1" applyBorder="1" applyAlignment="1" applyProtection="1">
      <alignment wrapText="1"/>
    </xf>
    <xf numFmtId="0" fontId="8" fillId="0" borderId="0" xfId="0" applyFont="1" applyBorder="1" applyProtection="1"/>
    <xf numFmtId="0" fontId="8" fillId="0" borderId="0" xfId="0" applyFont="1"/>
    <xf numFmtId="0" fontId="12" fillId="0" borderId="0" xfId="0" applyFont="1"/>
    <xf numFmtId="164" fontId="8" fillId="0" borderId="0" xfId="0" applyNumberFormat="1" applyFont="1" applyProtection="1">
      <protection locked="0"/>
    </xf>
    <xf numFmtId="164" fontId="8" fillId="0" borderId="0" xfId="0" applyNumberFormat="1" applyFont="1"/>
    <xf numFmtId="1" fontId="0" fillId="0" borderId="0" xfId="0" applyNumberFormat="1"/>
    <xf numFmtId="2" fontId="2" fillId="0" borderId="0" xfId="0" applyNumberFormat="1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 wrapText="1"/>
    </xf>
    <xf numFmtId="0" fontId="8" fillId="0" borderId="2" xfId="0" applyFont="1" applyBorder="1" applyAlignment="1" applyProtection="1">
      <alignment horizontal="center" textRotation="90"/>
    </xf>
    <xf numFmtId="0" fontId="8" fillId="0" borderId="0" xfId="0" applyFont="1" applyBorder="1" applyAlignment="1" applyProtection="1">
      <alignment horizontal="center" vertical="center"/>
    </xf>
    <xf numFmtId="165" fontId="2" fillId="0" borderId="3" xfId="0" applyNumberFormat="1" applyFont="1" applyBorder="1" applyAlignment="1">
      <alignment wrapText="1"/>
    </xf>
    <xf numFmtId="2" fontId="0" fillId="0" borderId="4" xfId="0" applyNumberFormat="1" applyBorder="1"/>
    <xf numFmtId="165" fontId="0" fillId="0" borderId="5" xfId="0" applyNumberForma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/>
    </xf>
    <xf numFmtId="164" fontId="8" fillId="0" borderId="0" xfId="0" applyNumberFormat="1" applyFont="1" applyBorder="1" applyProtection="1"/>
    <xf numFmtId="164" fontId="8" fillId="0" borderId="0" xfId="0" applyNumberFormat="1" applyFont="1" applyBorder="1" applyAlignment="1" applyProtection="1">
      <alignment horizontal="left"/>
    </xf>
    <xf numFmtId="0" fontId="14" fillId="0" borderId="0" xfId="0" applyFont="1" applyAlignment="1">
      <alignment horizontal="left" vertical="center"/>
    </xf>
    <xf numFmtId="164" fontId="15" fillId="0" borderId="6" xfId="0" applyNumberFormat="1" applyFont="1" applyBorder="1" applyAlignment="1" applyProtection="1">
      <alignment horizontal="center" wrapText="1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1" fontId="2" fillId="3" borderId="9" xfId="0" applyNumberFormat="1" applyFont="1" applyFill="1" applyBorder="1" applyAlignment="1">
      <alignment horizontal="center" vertical="center"/>
    </xf>
    <xf numFmtId="1" fontId="2" fillId="3" borderId="10" xfId="0" applyNumberFormat="1" applyFont="1" applyFill="1" applyBorder="1" applyAlignment="1">
      <alignment horizontal="center" vertical="center"/>
    </xf>
    <xf numFmtId="2" fontId="0" fillId="2" borderId="0" xfId="0" applyNumberFormat="1" applyFill="1" applyAlignment="1"/>
    <xf numFmtId="1" fontId="13" fillId="0" borderId="11" xfId="0" applyNumberFormat="1" applyFont="1" applyBorder="1" applyAlignment="1">
      <alignment horizontal="center" textRotation="90" wrapText="1"/>
    </xf>
    <xf numFmtId="0" fontId="14" fillId="0" borderId="12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 textRotation="90" wrapText="1"/>
    </xf>
    <xf numFmtId="164" fontId="20" fillId="0" borderId="2" xfId="0" applyNumberFormat="1" applyFont="1" applyBorder="1" applyAlignment="1" applyProtection="1">
      <alignment horizontal="center" wrapText="1"/>
    </xf>
    <xf numFmtId="164" fontId="10" fillId="0" borderId="14" xfId="0" applyNumberFormat="1" applyFont="1" applyBorder="1" applyAlignment="1" applyProtection="1">
      <alignment horizontal="center" textRotation="90" wrapText="1"/>
    </xf>
    <xf numFmtId="164" fontId="20" fillId="0" borderId="15" xfId="0" applyNumberFormat="1" applyFont="1" applyBorder="1" applyAlignment="1" applyProtection="1">
      <alignment horizontal="center" wrapText="1"/>
    </xf>
    <xf numFmtId="164" fontId="10" fillId="0" borderId="2" xfId="0" applyNumberFormat="1" applyFont="1" applyBorder="1" applyAlignment="1" applyProtection="1">
      <alignment horizontal="center" textRotation="90" wrapText="1"/>
    </xf>
    <xf numFmtId="164" fontId="15" fillId="0" borderId="14" xfId="0" applyNumberFormat="1" applyFont="1" applyBorder="1" applyAlignment="1" applyProtection="1">
      <alignment horizontal="center" wrapText="1"/>
    </xf>
    <xf numFmtId="2" fontId="0" fillId="2" borderId="14" xfId="0" applyNumberFormat="1" applyFill="1" applyBorder="1" applyAlignment="1"/>
    <xf numFmtId="1" fontId="10" fillId="0" borderId="16" xfId="0" applyNumberFormat="1" applyFont="1" applyBorder="1" applyAlignment="1">
      <alignment horizontal="center" textRotation="90" wrapText="1"/>
    </xf>
    <xf numFmtId="1" fontId="10" fillId="0" borderId="17" xfId="0" applyNumberFormat="1" applyFont="1" applyBorder="1" applyAlignment="1">
      <alignment horizontal="center" textRotation="90" wrapText="1"/>
    </xf>
    <xf numFmtId="1" fontId="17" fillId="4" borderId="18" xfId="0" applyNumberFormat="1" applyFont="1" applyFill="1" applyBorder="1" applyAlignment="1">
      <alignment horizontal="center" vertical="center"/>
    </xf>
    <xf numFmtId="1" fontId="17" fillId="4" borderId="19" xfId="0" applyNumberFormat="1" applyFont="1" applyFill="1" applyBorder="1" applyAlignment="1">
      <alignment horizontal="center" vertical="center"/>
    </xf>
    <xf numFmtId="1" fontId="17" fillId="4" borderId="20" xfId="0" applyNumberFormat="1" applyFont="1" applyFill="1" applyBorder="1" applyAlignment="1">
      <alignment horizontal="center" vertical="center"/>
    </xf>
    <xf numFmtId="1" fontId="17" fillId="4" borderId="21" xfId="0" applyNumberFormat="1" applyFont="1" applyFill="1" applyBorder="1" applyAlignment="1">
      <alignment horizontal="center" vertical="center"/>
    </xf>
    <xf numFmtId="0" fontId="21" fillId="5" borderId="22" xfId="0" applyFont="1" applyFill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1" fillId="5" borderId="24" xfId="0" applyFont="1" applyFill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1" fillId="5" borderId="23" xfId="0" applyFont="1" applyFill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4" fontId="21" fillId="5" borderId="25" xfId="0" applyNumberFormat="1" applyFont="1" applyFill="1" applyBorder="1" applyAlignment="1" applyProtection="1">
      <alignment horizontal="center"/>
      <protection locked="0"/>
    </xf>
    <xf numFmtId="164" fontId="2" fillId="0" borderId="26" xfId="0" applyNumberFormat="1" applyFont="1" applyBorder="1" applyAlignment="1" applyProtection="1">
      <alignment horizontal="center"/>
      <protection locked="0"/>
    </xf>
    <xf numFmtId="164" fontId="21" fillId="5" borderId="27" xfId="0" applyNumberFormat="1" applyFont="1" applyFill="1" applyBorder="1" applyAlignment="1" applyProtection="1">
      <alignment horizontal="center"/>
      <protection locked="0"/>
    </xf>
    <xf numFmtId="164" fontId="2" fillId="0" borderId="25" xfId="0" applyNumberFormat="1" applyFont="1" applyBorder="1" applyAlignment="1" applyProtection="1">
      <alignment horizontal="center"/>
      <protection locked="0"/>
    </xf>
    <xf numFmtId="164" fontId="21" fillId="5" borderId="26" xfId="0" applyNumberFormat="1" applyFont="1" applyFill="1" applyBorder="1" applyAlignment="1" applyProtection="1">
      <alignment horizontal="center"/>
      <protection locked="0"/>
    </xf>
    <xf numFmtId="164" fontId="2" fillId="0" borderId="27" xfId="0" applyNumberFormat="1" applyFont="1" applyBorder="1" applyAlignment="1" applyProtection="1">
      <alignment horizontal="center"/>
      <protection locked="0"/>
    </xf>
    <xf numFmtId="164" fontId="17" fillId="0" borderId="28" xfId="0" applyNumberFormat="1" applyFont="1" applyFill="1" applyBorder="1" applyAlignment="1" applyProtection="1">
      <alignment horizontal="center" vertical="center"/>
      <protection hidden="1"/>
    </xf>
    <xf numFmtId="0" fontId="16" fillId="0" borderId="28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left"/>
      <protection locked="0"/>
    </xf>
    <xf numFmtId="164" fontId="2" fillId="0" borderId="29" xfId="0" applyNumberFormat="1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2" fillId="0" borderId="30" xfId="0" applyFont="1" applyBorder="1" applyAlignment="1" applyProtection="1">
      <alignment horizontal="left"/>
      <protection locked="0"/>
    </xf>
    <xf numFmtId="164" fontId="21" fillId="5" borderId="31" xfId="0" applyNumberFormat="1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/>
      <protection locked="0"/>
    </xf>
    <xf numFmtId="164" fontId="2" fillId="0" borderId="32" xfId="0" applyNumberFormat="1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left"/>
      <protection locked="0"/>
    </xf>
    <xf numFmtId="164" fontId="21" fillId="5" borderId="33" xfId="0" applyNumberFormat="1" applyFont="1" applyFill="1" applyBorder="1" applyAlignment="1" applyProtection="1">
      <alignment horizontal="center"/>
      <protection locked="0"/>
    </xf>
    <xf numFmtId="0" fontId="21" fillId="5" borderId="28" xfId="0" applyFont="1" applyFill="1" applyBorder="1" applyAlignment="1" applyProtection="1">
      <alignment horizontal="center"/>
      <protection locked="0"/>
    </xf>
    <xf numFmtId="164" fontId="17" fillId="0" borderId="25" xfId="0" applyNumberFormat="1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164" fontId="2" fillId="0" borderId="33" xfId="0" applyNumberFormat="1" applyFont="1" applyFill="1" applyBorder="1" applyAlignment="1" applyProtection="1">
      <alignment horizontal="center" vertical="center"/>
      <protection locked="0"/>
    </xf>
    <xf numFmtId="0" fontId="2" fillId="0" borderId="28" xfId="0" applyNumberFormat="1" applyFont="1" applyFill="1" applyBorder="1" applyAlignment="1" applyProtection="1">
      <alignment horizontal="center" vertical="center"/>
      <protection locked="0"/>
    </xf>
    <xf numFmtId="164" fontId="21" fillId="5" borderId="25" xfId="0" applyNumberFormat="1" applyFont="1" applyFill="1" applyBorder="1" applyAlignment="1" applyProtection="1">
      <alignment horizontal="center" vertical="center"/>
      <protection locked="0"/>
    </xf>
    <xf numFmtId="0" fontId="21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Fill="1" applyBorder="1" applyAlignment="1" applyProtection="1">
      <alignment horizontal="center" vertical="center"/>
      <protection locked="0"/>
    </xf>
    <xf numFmtId="0" fontId="2" fillId="0" borderId="35" xfId="0" applyNumberFormat="1" applyFont="1" applyFill="1" applyBorder="1" applyAlignment="1" applyProtection="1">
      <alignment horizontal="center" vertical="center"/>
      <protection locked="0"/>
    </xf>
    <xf numFmtId="164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35" xfId="0" applyNumberFormat="1" applyFont="1" applyBorder="1" applyAlignment="1" applyProtection="1">
      <alignment horizontal="center" vertical="center"/>
      <protection locked="0"/>
    </xf>
    <xf numFmtId="164" fontId="21" fillId="5" borderId="27" xfId="0" applyNumberFormat="1" applyFont="1" applyFill="1" applyBorder="1" applyAlignment="1" applyProtection="1">
      <alignment horizontal="center" vertical="center"/>
      <protection locked="0"/>
    </xf>
    <xf numFmtId="0" fontId="21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center"/>
      <protection locked="0"/>
    </xf>
    <xf numFmtId="164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28" xfId="0" applyNumberFormat="1" applyFont="1" applyBorder="1" applyAlignment="1" applyProtection="1">
      <alignment horizontal="center" vertical="center"/>
      <protection locked="0"/>
    </xf>
    <xf numFmtId="164" fontId="21" fillId="5" borderId="36" xfId="0" applyNumberFormat="1" applyFont="1" applyFill="1" applyBorder="1" applyAlignment="1" applyProtection="1">
      <alignment horizontal="center" vertical="center"/>
      <protection locked="0"/>
    </xf>
    <xf numFmtId="0" fontId="21" fillId="5" borderId="37" xfId="0" applyNumberFormat="1" applyFont="1" applyFill="1" applyBorder="1" applyAlignment="1" applyProtection="1">
      <alignment horizontal="center" vertical="center"/>
      <protection locked="0"/>
    </xf>
    <xf numFmtId="164" fontId="21" fillId="5" borderId="33" xfId="0" applyNumberFormat="1" applyFont="1" applyFill="1" applyBorder="1" applyAlignment="1" applyProtection="1">
      <alignment horizontal="center" vertical="center"/>
      <protection locked="0"/>
    </xf>
    <xf numFmtId="0" fontId="21" fillId="5" borderId="28" xfId="0" applyNumberFormat="1" applyFont="1" applyFill="1" applyBorder="1" applyAlignment="1" applyProtection="1">
      <alignment horizontal="center" vertical="center"/>
      <protection locked="0"/>
    </xf>
    <xf numFmtId="164" fontId="2" fillId="0" borderId="25" xfId="0" applyNumberFormat="1" applyFont="1" applyBorder="1" applyAlignment="1" applyProtection="1">
      <alignment horizontal="center" vertical="center"/>
      <protection locked="0"/>
    </xf>
    <xf numFmtId="0" fontId="2" fillId="0" borderId="22" xfId="0" applyNumberFormat="1" applyFont="1" applyBorder="1" applyAlignment="1" applyProtection="1">
      <alignment horizontal="center" vertical="center"/>
      <protection locked="0"/>
    </xf>
    <xf numFmtId="164" fontId="21" fillId="5" borderId="34" xfId="0" applyNumberFormat="1" applyFont="1" applyFill="1" applyBorder="1" applyAlignment="1" applyProtection="1">
      <alignment horizontal="center" vertical="center"/>
      <protection locked="0"/>
    </xf>
    <xf numFmtId="0" fontId="21" fillId="5" borderId="35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0" fontId="2" fillId="0" borderId="24" xfId="0" applyNumberFormat="1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/>
      <protection locked="0"/>
    </xf>
    <xf numFmtId="164" fontId="2" fillId="0" borderId="25" xfId="0" applyNumberFormat="1" applyFont="1" applyFill="1" applyBorder="1" applyAlignment="1" applyProtection="1">
      <alignment horizontal="center" vertical="center"/>
      <protection locked="0"/>
    </xf>
    <xf numFmtId="0" fontId="2" fillId="0" borderId="22" xfId="0" applyNumberFormat="1" applyFont="1" applyFill="1" applyBorder="1" applyAlignment="1" applyProtection="1">
      <alignment horizontal="center" vertical="center"/>
      <protection locked="0"/>
    </xf>
    <xf numFmtId="164" fontId="2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1" fontId="4" fillId="0" borderId="38" xfId="0" applyNumberFormat="1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2" fontId="22" fillId="6" borderId="33" xfId="0" applyNumberFormat="1" applyFont="1" applyFill="1" applyBorder="1" applyAlignment="1" applyProtection="1">
      <alignment horizontal="center" vertical="center"/>
      <protection locked="0"/>
    </xf>
    <xf numFmtId="1" fontId="22" fillId="6" borderId="39" xfId="0" applyNumberFormat="1" applyFont="1" applyFill="1" applyBorder="1" applyAlignment="1" applyProtection="1">
      <alignment horizontal="center" vertical="center"/>
      <protection locked="0"/>
    </xf>
    <xf numFmtId="2" fontId="22" fillId="6" borderId="39" xfId="0" applyNumberFormat="1" applyFont="1" applyFill="1" applyBorder="1" applyAlignment="1" applyProtection="1">
      <alignment horizontal="center" vertical="center"/>
      <protection locked="0"/>
    </xf>
    <xf numFmtId="0" fontId="22" fillId="6" borderId="40" xfId="0" applyFont="1" applyFill="1" applyBorder="1" applyAlignment="1" applyProtection="1">
      <alignment horizontal="center" vertical="center"/>
      <protection locked="0"/>
    </xf>
    <xf numFmtId="0" fontId="17" fillId="6" borderId="41" xfId="0" applyFont="1" applyFill="1" applyBorder="1" applyAlignment="1" applyProtection="1">
      <alignment horizontal="left" vertical="center" wrapText="1"/>
    </xf>
    <xf numFmtId="0" fontId="2" fillId="0" borderId="42" xfId="0" applyFont="1" applyBorder="1" applyAlignment="1">
      <alignment horizontal="center"/>
    </xf>
    <xf numFmtId="0" fontId="16" fillId="0" borderId="43" xfId="0" applyFont="1" applyBorder="1" applyAlignment="1" applyProtection="1">
      <alignment horizontal="center"/>
      <protection locked="0"/>
    </xf>
    <xf numFmtId="0" fontId="2" fillId="0" borderId="44" xfId="0" applyFont="1" applyBorder="1" applyAlignment="1" applyProtection="1">
      <alignment horizontal="left"/>
      <protection locked="0"/>
    </xf>
    <xf numFmtId="164" fontId="2" fillId="0" borderId="42" xfId="0" applyNumberFormat="1" applyFont="1" applyBorder="1" applyAlignment="1" applyProtection="1">
      <alignment horizontal="center"/>
      <protection locked="0"/>
    </xf>
    <xf numFmtId="0" fontId="2" fillId="0" borderId="43" xfId="0" applyFont="1" applyBorder="1" applyAlignment="1" applyProtection="1">
      <alignment horizontal="center"/>
      <protection locked="0"/>
    </xf>
    <xf numFmtId="0" fontId="2" fillId="0" borderId="45" xfId="0" applyFont="1" applyBorder="1" applyAlignment="1">
      <alignment horizontal="center"/>
    </xf>
    <xf numFmtId="0" fontId="16" fillId="0" borderId="46" xfId="0" applyFont="1" applyBorder="1" applyAlignment="1" applyProtection="1">
      <alignment horizontal="center"/>
      <protection locked="0"/>
    </xf>
    <xf numFmtId="0" fontId="2" fillId="0" borderId="47" xfId="0" applyFont="1" applyBorder="1" applyAlignment="1" applyProtection="1">
      <alignment horizontal="left"/>
      <protection locked="0"/>
    </xf>
    <xf numFmtId="164" fontId="21" fillId="5" borderId="45" xfId="0" applyNumberFormat="1" applyFont="1" applyFill="1" applyBorder="1" applyAlignment="1" applyProtection="1">
      <alignment horizontal="center"/>
      <protection locked="0"/>
    </xf>
    <xf numFmtId="0" fontId="21" fillId="5" borderId="46" xfId="0" applyFont="1" applyFill="1" applyBorder="1" applyAlignment="1" applyProtection="1">
      <alignment horizontal="center"/>
      <protection locked="0"/>
    </xf>
    <xf numFmtId="0" fontId="2" fillId="0" borderId="34" xfId="0" applyFont="1" applyBorder="1" applyAlignment="1">
      <alignment horizontal="center"/>
    </xf>
    <xf numFmtId="0" fontId="16" fillId="0" borderId="35" xfId="0" applyFont="1" applyBorder="1" applyAlignment="1" applyProtection="1">
      <alignment horizontal="center"/>
      <protection locked="0"/>
    </xf>
    <xf numFmtId="0" fontId="2" fillId="0" borderId="48" xfId="0" applyFont="1" applyBorder="1" applyAlignment="1" applyProtection="1">
      <alignment horizontal="left"/>
      <protection locked="0"/>
    </xf>
    <xf numFmtId="164" fontId="2" fillId="0" borderId="49" xfId="0" applyNumberFormat="1" applyFont="1" applyBorder="1" applyAlignment="1" applyProtection="1">
      <alignment horizontal="center"/>
      <protection locked="0"/>
    </xf>
    <xf numFmtId="0" fontId="2" fillId="0" borderId="35" xfId="0" applyFont="1" applyBorder="1" applyAlignment="1" applyProtection="1">
      <alignment horizontal="center"/>
      <protection locked="0"/>
    </xf>
    <xf numFmtId="164" fontId="2" fillId="0" borderId="50" xfId="0" applyNumberFormat="1" applyFont="1" applyBorder="1" applyAlignment="1" applyProtection="1">
      <alignment horizontal="center"/>
      <protection locked="0"/>
    </xf>
    <xf numFmtId="0" fontId="2" fillId="0" borderId="37" xfId="0" applyFont="1" applyBorder="1" applyAlignment="1" applyProtection="1">
      <alignment horizontal="center"/>
      <protection locked="0"/>
    </xf>
    <xf numFmtId="164" fontId="21" fillId="5" borderId="34" xfId="0" applyNumberFormat="1" applyFont="1" applyFill="1" applyBorder="1" applyAlignment="1" applyProtection="1">
      <alignment horizontal="center"/>
      <protection locked="0"/>
    </xf>
    <xf numFmtId="0" fontId="21" fillId="5" borderId="35" xfId="0" applyFont="1" applyFill="1" applyBorder="1" applyAlignment="1" applyProtection="1">
      <alignment horizontal="center"/>
      <protection locked="0"/>
    </xf>
    <xf numFmtId="0" fontId="2" fillId="0" borderId="51" xfId="0" applyFont="1" applyFill="1" applyBorder="1" applyAlignment="1">
      <alignment horizontal="center"/>
    </xf>
    <xf numFmtId="0" fontId="29" fillId="0" borderId="0" xfId="0" applyFont="1" applyProtection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2" fontId="32" fillId="0" borderId="0" xfId="0" applyNumberFormat="1" applyFont="1"/>
    <xf numFmtId="0" fontId="32" fillId="0" borderId="0" xfId="0" applyFont="1"/>
    <xf numFmtId="0" fontId="20" fillId="0" borderId="0" xfId="0" applyFont="1" applyBorder="1" applyAlignment="1"/>
    <xf numFmtId="0" fontId="20" fillId="0" borderId="0" xfId="0" applyFont="1" applyAlignment="1"/>
    <xf numFmtId="164" fontId="17" fillId="0" borderId="52" xfId="0" applyNumberFormat="1" applyFont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164" fontId="21" fillId="5" borderId="53" xfId="0" applyNumberFormat="1" applyFont="1" applyFill="1" applyBorder="1" applyAlignment="1" applyProtection="1">
      <alignment horizontal="center"/>
      <protection hidden="1"/>
    </xf>
    <xf numFmtId="0" fontId="21" fillId="5" borderId="30" xfId="0" applyFont="1" applyFill="1" applyBorder="1" applyAlignment="1" applyProtection="1">
      <alignment horizontal="center"/>
      <protection hidden="1"/>
    </xf>
    <xf numFmtId="0" fontId="17" fillId="0" borderId="20" xfId="0" applyFont="1" applyFill="1" applyBorder="1" applyAlignment="1" applyProtection="1">
      <alignment horizontal="center"/>
      <protection hidden="1"/>
    </xf>
    <xf numFmtId="164" fontId="17" fillId="0" borderId="54" xfId="0" applyNumberFormat="1" applyFont="1" applyBorder="1" applyAlignment="1" applyProtection="1">
      <alignment horizontal="center"/>
      <protection hidden="1"/>
    </xf>
    <xf numFmtId="0" fontId="17" fillId="0" borderId="44" xfId="0" applyFont="1" applyFill="1" applyBorder="1" applyAlignment="1" applyProtection="1">
      <alignment horizontal="center"/>
      <protection hidden="1"/>
    </xf>
    <xf numFmtId="164" fontId="21" fillId="5" borderId="55" xfId="0" applyNumberFormat="1" applyFont="1" applyFill="1" applyBorder="1" applyAlignment="1" applyProtection="1">
      <alignment horizontal="center"/>
      <protection hidden="1"/>
    </xf>
    <xf numFmtId="0" fontId="21" fillId="5" borderId="47" xfId="0" applyFont="1" applyFill="1" applyBorder="1" applyAlignment="1" applyProtection="1">
      <alignment horizontal="center"/>
      <protection hidden="1"/>
    </xf>
    <xf numFmtId="164" fontId="17" fillId="0" borderId="56" xfId="0" applyNumberFormat="1" applyFont="1" applyBorder="1" applyAlignment="1" applyProtection="1">
      <alignment horizontal="center"/>
      <protection hidden="1"/>
    </xf>
    <xf numFmtId="0" fontId="17" fillId="0" borderId="48" xfId="0" applyFont="1" applyFill="1" applyBorder="1" applyAlignment="1" applyProtection="1">
      <alignment horizontal="center"/>
      <protection hidden="1"/>
    </xf>
    <xf numFmtId="164" fontId="21" fillId="5" borderId="57" xfId="0" applyNumberFormat="1" applyFont="1" applyFill="1" applyBorder="1" applyAlignment="1" applyProtection="1">
      <alignment horizontal="center"/>
      <protection hidden="1"/>
    </xf>
    <xf numFmtId="0" fontId="21" fillId="5" borderId="21" xfId="0" applyFont="1" applyFill="1" applyBorder="1" applyAlignment="1" applyProtection="1">
      <alignment horizontal="center"/>
      <protection hidden="1"/>
    </xf>
    <xf numFmtId="164" fontId="21" fillId="5" borderId="52" xfId="0" applyNumberFormat="1" applyFont="1" applyFill="1" applyBorder="1" applyAlignment="1" applyProtection="1">
      <alignment horizontal="center"/>
      <protection hidden="1"/>
    </xf>
    <xf numFmtId="0" fontId="21" fillId="5" borderId="18" xfId="0" applyNumberFormat="1" applyFont="1" applyFill="1" applyBorder="1" applyAlignment="1" applyProtection="1">
      <alignment horizontal="center"/>
      <protection hidden="1"/>
    </xf>
    <xf numFmtId="164" fontId="16" fillId="0" borderId="58" xfId="0" applyNumberFormat="1" applyFont="1" applyBorder="1" applyAlignment="1" applyProtection="1">
      <alignment horizontal="center"/>
      <protection hidden="1"/>
    </xf>
    <xf numFmtId="0" fontId="2" fillId="0" borderId="18" xfId="0" applyFont="1" applyFill="1" applyBorder="1" applyAlignment="1" applyProtection="1">
      <alignment horizontal="center"/>
      <protection hidden="1"/>
    </xf>
    <xf numFmtId="164" fontId="23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3" fillId="0" borderId="0" xfId="0" applyNumberFormat="1" applyFont="1" applyAlignment="1" applyProtection="1">
      <alignment horizontal="center"/>
      <protection hidden="1"/>
    </xf>
    <xf numFmtId="0" fontId="16" fillId="0" borderId="33" xfId="0" applyFont="1" applyBorder="1" applyAlignment="1" applyProtection="1">
      <alignment horizontal="center"/>
      <protection hidden="1"/>
    </xf>
    <xf numFmtId="0" fontId="22" fillId="0" borderId="59" xfId="0" applyFont="1" applyBorder="1" applyAlignment="1" applyProtection="1">
      <alignment horizontal="left"/>
      <protection hidden="1"/>
    </xf>
    <xf numFmtId="164" fontId="16" fillId="0" borderId="59" xfId="0" applyNumberFormat="1" applyFont="1" applyBorder="1" applyAlignment="1" applyProtection="1">
      <alignment horizontal="center"/>
      <protection hidden="1"/>
    </xf>
    <xf numFmtId="164" fontId="17" fillId="0" borderId="53" xfId="0" applyNumberFormat="1" applyFont="1" applyBorder="1" applyAlignment="1" applyProtection="1">
      <alignment horizontal="center"/>
      <protection hidden="1"/>
    </xf>
    <xf numFmtId="0" fontId="17" fillId="0" borderId="30" xfId="0" applyNumberFormat="1" applyFont="1" applyFill="1" applyBorder="1" applyAlignment="1" applyProtection="1">
      <alignment horizontal="center"/>
      <protection hidden="1"/>
    </xf>
    <xf numFmtId="0" fontId="2" fillId="0" borderId="19" xfId="0" applyFont="1" applyFill="1" applyBorder="1" applyAlignment="1" applyProtection="1">
      <alignment horizontal="center"/>
      <protection hidden="1"/>
    </xf>
    <xf numFmtId="0" fontId="16" fillId="0" borderId="39" xfId="0" applyFont="1" applyBorder="1" applyAlignment="1" applyProtection="1">
      <alignment horizontal="center"/>
      <protection hidden="1"/>
    </xf>
    <xf numFmtId="0" fontId="22" fillId="0" borderId="60" xfId="0" applyFont="1" applyBorder="1" applyAlignment="1" applyProtection="1">
      <alignment horizontal="left"/>
      <protection hidden="1"/>
    </xf>
    <xf numFmtId="164" fontId="16" fillId="0" borderId="60" xfId="0" applyNumberFormat="1" applyFont="1" applyBorder="1" applyAlignment="1" applyProtection="1">
      <alignment horizontal="center"/>
      <protection hidden="1"/>
    </xf>
    <xf numFmtId="0" fontId="21" fillId="5" borderId="20" xfId="0" applyNumberFormat="1" applyFont="1" applyFill="1" applyBorder="1" applyAlignment="1" applyProtection="1">
      <alignment horizontal="center"/>
      <protection hidden="1"/>
    </xf>
    <xf numFmtId="0" fontId="22" fillId="0" borderId="52" xfId="0" applyFont="1" applyBorder="1" applyAlignment="1" applyProtection="1">
      <alignment horizontal="left"/>
      <protection hidden="1"/>
    </xf>
    <xf numFmtId="164" fontId="17" fillId="0" borderId="61" xfId="0" applyNumberFormat="1" applyFont="1" applyBorder="1" applyAlignment="1" applyProtection="1">
      <alignment horizontal="center"/>
      <protection hidden="1"/>
    </xf>
    <xf numFmtId="0" fontId="17" fillId="0" borderId="51" xfId="0" applyNumberFormat="1" applyFont="1" applyFill="1" applyBorder="1" applyAlignment="1" applyProtection="1">
      <alignment horizontal="center"/>
      <protection hidden="1"/>
    </xf>
    <xf numFmtId="0" fontId="2" fillId="0" borderId="51" xfId="0" applyFont="1" applyFill="1" applyBorder="1" applyAlignment="1" applyProtection="1">
      <alignment horizontal="center"/>
      <protection hidden="1"/>
    </xf>
    <xf numFmtId="0" fontId="16" fillId="0" borderId="50" xfId="0" applyFont="1" applyBorder="1" applyAlignment="1" applyProtection="1">
      <alignment horizontal="center"/>
      <protection hidden="1"/>
    </xf>
    <xf numFmtId="0" fontId="22" fillId="0" borderId="61" xfId="0" applyFont="1" applyBorder="1" applyAlignment="1" applyProtection="1">
      <alignment horizontal="left"/>
      <protection hidden="1"/>
    </xf>
    <xf numFmtId="164" fontId="16" fillId="0" borderId="61" xfId="0" applyNumberFormat="1" applyFont="1" applyBorder="1" applyAlignment="1" applyProtection="1">
      <alignment horizontal="center"/>
      <protection hidden="1"/>
    </xf>
    <xf numFmtId="164" fontId="21" fillId="5" borderId="56" xfId="0" applyNumberFormat="1" applyFont="1" applyFill="1" applyBorder="1" applyAlignment="1" applyProtection="1">
      <alignment horizontal="center"/>
      <protection hidden="1"/>
    </xf>
    <xf numFmtId="0" fontId="21" fillId="5" borderId="48" xfId="0" applyNumberFormat="1" applyFont="1" applyFill="1" applyBorder="1" applyAlignment="1" applyProtection="1">
      <alignment horizontal="center"/>
      <protection hidden="1"/>
    </xf>
    <xf numFmtId="164" fontId="17" fillId="0" borderId="57" xfId="0" applyNumberFormat="1" applyFont="1" applyBorder="1" applyAlignment="1" applyProtection="1">
      <alignment horizontal="center"/>
      <protection hidden="1"/>
    </xf>
    <xf numFmtId="0" fontId="17" fillId="0" borderId="21" xfId="0" applyNumberFormat="1" applyFont="1" applyFill="1" applyBorder="1" applyAlignment="1" applyProtection="1">
      <alignment horizontal="center"/>
      <protection hidden="1"/>
    </xf>
    <xf numFmtId="164" fontId="16" fillId="0" borderId="27" xfId="0" applyNumberFormat="1" applyFont="1" applyBorder="1" applyAlignment="1" applyProtection="1">
      <alignment horizontal="center"/>
      <protection hidden="1"/>
    </xf>
    <xf numFmtId="0" fontId="2" fillId="0" borderId="21" xfId="0" applyFont="1" applyFill="1" applyBorder="1" applyAlignment="1" applyProtection="1">
      <alignment horizontal="center"/>
      <protection hidden="1"/>
    </xf>
    <xf numFmtId="0" fontId="16" fillId="0" borderId="27" xfId="0" applyFont="1" applyBorder="1" applyAlignment="1" applyProtection="1">
      <alignment horizontal="center"/>
      <protection hidden="1"/>
    </xf>
    <xf numFmtId="0" fontId="22" fillId="0" borderId="57" xfId="0" applyFont="1" applyBorder="1" applyAlignment="1" applyProtection="1">
      <alignment horizontal="left"/>
      <protection hidden="1"/>
    </xf>
    <xf numFmtId="164" fontId="16" fillId="0" borderId="57" xfId="0" applyNumberFormat="1" applyFont="1" applyBorder="1" applyAlignment="1" applyProtection="1">
      <alignment horizontal="center"/>
      <protection hidden="1"/>
    </xf>
    <xf numFmtId="1" fontId="2" fillId="3" borderId="7" xfId="0" applyNumberFormat="1" applyFont="1" applyFill="1" applyBorder="1" applyAlignment="1" applyProtection="1">
      <alignment horizontal="center" vertical="center"/>
      <protection hidden="1"/>
    </xf>
    <xf numFmtId="2" fontId="5" fillId="0" borderId="62" xfId="0" applyNumberFormat="1" applyFont="1" applyFill="1" applyBorder="1" applyAlignment="1" applyProtection="1">
      <alignment horizontal="center" vertical="center"/>
      <protection hidden="1"/>
    </xf>
    <xf numFmtId="1" fontId="2" fillId="3" borderId="63" xfId="0" applyNumberFormat="1" applyFont="1" applyFill="1" applyBorder="1" applyAlignment="1" applyProtection="1">
      <alignment horizontal="center" vertical="center"/>
      <protection hidden="1"/>
    </xf>
    <xf numFmtId="2" fontId="6" fillId="0" borderId="64" xfId="0" applyNumberFormat="1" applyFont="1" applyFill="1" applyBorder="1" applyAlignment="1" applyProtection="1">
      <alignment horizontal="center" vertical="center"/>
      <protection hidden="1"/>
    </xf>
    <xf numFmtId="1" fontId="2" fillId="3" borderId="26" xfId="0" applyNumberFormat="1" applyFont="1" applyFill="1" applyBorder="1" applyAlignment="1" applyProtection="1">
      <alignment horizontal="center" vertical="center"/>
      <protection hidden="1"/>
    </xf>
    <xf numFmtId="2" fontId="5" fillId="0" borderId="65" xfId="0" applyNumberFormat="1" applyFont="1" applyFill="1" applyBorder="1" applyAlignment="1" applyProtection="1">
      <alignment horizontal="center" vertical="center"/>
      <protection hidden="1"/>
    </xf>
    <xf numFmtId="1" fontId="2" fillId="3" borderId="27" xfId="0" applyNumberFormat="1" applyFont="1" applyFill="1" applyBorder="1" applyAlignment="1" applyProtection="1">
      <alignment horizontal="center" vertical="center"/>
      <protection hidden="1"/>
    </xf>
    <xf numFmtId="2" fontId="6" fillId="0" borderId="66" xfId="0" applyNumberFormat="1" applyFont="1" applyFill="1" applyBorder="1" applyAlignment="1" applyProtection="1">
      <alignment horizontal="center" vertical="center"/>
      <protection hidden="1"/>
    </xf>
    <xf numFmtId="1" fontId="2" fillId="3" borderId="67" xfId="0" applyNumberFormat="1" applyFont="1" applyFill="1" applyBorder="1" applyAlignment="1" applyProtection="1">
      <alignment horizontal="center" vertical="center"/>
      <protection hidden="1"/>
    </xf>
    <xf numFmtId="2" fontId="10" fillId="0" borderId="68" xfId="0" applyNumberFormat="1" applyFont="1" applyFill="1" applyBorder="1" applyAlignment="1" applyProtection="1">
      <alignment horizontal="center" vertical="center"/>
      <protection hidden="1"/>
    </xf>
    <xf numFmtId="1" fontId="2" fillId="3" borderId="69" xfId="0" applyNumberFormat="1" applyFont="1" applyFill="1" applyBorder="1" applyAlignment="1" applyProtection="1">
      <alignment horizontal="center" vertical="center"/>
      <protection hidden="1"/>
    </xf>
    <xf numFmtId="2" fontId="13" fillId="0" borderId="70" xfId="0" applyNumberFormat="1" applyFont="1" applyFill="1" applyBorder="1" applyAlignment="1" applyProtection="1">
      <alignment horizontal="center" vertical="center"/>
      <protection hidden="1"/>
    </xf>
    <xf numFmtId="1" fontId="2" fillId="3" borderId="71" xfId="0" applyNumberFormat="1" applyFont="1" applyFill="1" applyBorder="1" applyAlignment="1" applyProtection="1">
      <alignment horizontal="center" vertical="center"/>
      <protection hidden="1"/>
    </xf>
    <xf numFmtId="2" fontId="10" fillId="0" borderId="72" xfId="0" applyNumberFormat="1" applyFont="1" applyFill="1" applyBorder="1" applyAlignment="1" applyProtection="1">
      <alignment horizontal="center" vertical="center"/>
      <protection hidden="1"/>
    </xf>
    <xf numFmtId="1" fontId="2" fillId="3" borderId="73" xfId="0" applyNumberFormat="1" applyFont="1" applyFill="1" applyBorder="1" applyAlignment="1" applyProtection="1">
      <alignment horizontal="center" vertical="center"/>
      <protection hidden="1"/>
    </xf>
    <xf numFmtId="2" fontId="10" fillId="0" borderId="74" xfId="0" applyNumberFormat="1" applyFont="1" applyFill="1" applyBorder="1" applyAlignment="1" applyProtection="1">
      <alignment horizontal="center" vertical="center"/>
      <protection hidden="1"/>
    </xf>
    <xf numFmtId="2" fontId="13" fillId="0" borderId="75" xfId="0" applyNumberFormat="1" applyFont="1" applyFill="1" applyBorder="1" applyAlignment="1" applyProtection="1">
      <alignment horizontal="center" vertical="center"/>
      <protection hidden="1"/>
    </xf>
    <xf numFmtId="2" fontId="10" fillId="0" borderId="14" xfId="0" applyNumberFormat="1" applyFont="1" applyFill="1" applyBorder="1" applyAlignment="1" applyProtection="1">
      <alignment horizontal="center" vertical="center"/>
      <protection hidden="1"/>
    </xf>
    <xf numFmtId="2" fontId="10" fillId="0" borderId="76" xfId="0" applyNumberFormat="1" applyFont="1" applyFill="1" applyBorder="1" applyAlignment="1" applyProtection="1">
      <alignment horizontal="center" vertical="center"/>
      <protection hidden="1"/>
    </xf>
    <xf numFmtId="0" fontId="17" fillId="0" borderId="28" xfId="0" applyNumberFormat="1" applyFont="1" applyFill="1" applyBorder="1" applyAlignment="1" applyProtection="1">
      <alignment horizontal="center" vertical="center"/>
      <protection hidden="1"/>
    </xf>
    <xf numFmtId="2" fontId="28" fillId="0" borderId="7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/>
      <protection hidden="1"/>
    </xf>
    <xf numFmtId="164" fontId="21" fillId="5" borderId="37" xfId="0" applyNumberFormat="1" applyFont="1" applyFill="1" applyBorder="1" applyAlignment="1" applyProtection="1">
      <alignment horizontal="center" vertical="center"/>
      <protection hidden="1"/>
    </xf>
    <xf numFmtId="0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44" xfId="0" applyNumberFormat="1" applyFont="1" applyFill="1" applyBorder="1" applyAlignment="1" applyProtection="1">
      <alignment horizontal="center" vertical="top"/>
      <protection hidden="1"/>
    </xf>
    <xf numFmtId="164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28" fillId="0" borderId="47" xfId="0" applyNumberFormat="1" applyFont="1" applyFill="1" applyBorder="1" applyAlignment="1" applyProtection="1">
      <alignment horizontal="center"/>
      <protection hidden="1"/>
    </xf>
    <xf numFmtId="164" fontId="23" fillId="0" borderId="0" xfId="0" applyNumberFormat="1" applyFont="1" applyBorder="1" applyAlignment="1" applyProtection="1">
      <alignment horizontal="center" wrapText="1"/>
      <protection hidden="1"/>
    </xf>
    <xf numFmtId="164" fontId="21" fillId="5" borderId="22" xfId="0" applyNumberFormat="1" applyFont="1" applyFill="1" applyBorder="1" applyAlignment="1" applyProtection="1">
      <alignment horizontal="center" vertical="center"/>
      <protection hidden="1"/>
    </xf>
    <xf numFmtId="164" fontId="28" fillId="0" borderId="78" xfId="0" applyNumberFormat="1" applyFont="1" applyFill="1" applyBorder="1" applyAlignment="1" applyProtection="1">
      <alignment horizontal="center" vertical="top"/>
      <protection hidden="1"/>
    </xf>
    <xf numFmtId="164" fontId="21" fillId="5" borderId="24" xfId="0" applyNumberFormat="1" applyFont="1" applyFill="1" applyBorder="1" applyAlignment="1" applyProtection="1">
      <alignment horizontal="center" vertical="center"/>
      <protection hidden="1"/>
    </xf>
    <xf numFmtId="0" fontId="21" fillId="5" borderId="24" xfId="0" applyNumberFormat="1" applyFont="1" applyFill="1" applyBorder="1" applyAlignment="1" applyProtection="1">
      <alignment horizontal="center" vertical="center"/>
      <protection hidden="1"/>
    </xf>
    <xf numFmtId="164" fontId="28" fillId="0" borderId="6" xfId="0" applyNumberFormat="1" applyFont="1" applyFill="1" applyBorder="1" applyAlignment="1" applyProtection="1">
      <alignment horizontal="center" vertical="top"/>
      <protection hidden="1"/>
    </xf>
    <xf numFmtId="2" fontId="0" fillId="0" borderId="0" xfId="0" applyNumberFormat="1" applyProtection="1">
      <protection hidden="1"/>
    </xf>
    <xf numFmtId="165" fontId="0" fillId="0" borderId="0" xfId="0" applyNumberFormat="1" applyProtection="1">
      <protection hidden="1"/>
    </xf>
    <xf numFmtId="164" fontId="24" fillId="0" borderId="0" xfId="0" applyNumberFormat="1" applyFont="1" applyAlignment="1" applyProtection="1">
      <alignment horizontal="center"/>
      <protection hidden="1"/>
    </xf>
    <xf numFmtId="164" fontId="17" fillId="0" borderId="46" xfId="0" applyNumberFormat="1" applyFont="1" applyFill="1" applyBorder="1" applyAlignment="1" applyProtection="1">
      <alignment horizontal="center" vertical="center"/>
      <protection hidden="1"/>
    </xf>
    <xf numFmtId="0" fontId="21" fillId="5" borderId="37" xfId="0" applyNumberFormat="1" applyFont="1" applyFill="1" applyBorder="1" applyAlignment="1" applyProtection="1">
      <alignment horizontal="center" vertical="center"/>
      <protection hidden="1"/>
    </xf>
    <xf numFmtId="164" fontId="17" fillId="0" borderId="43" xfId="0" applyNumberFormat="1" applyFont="1" applyFill="1" applyBorder="1" applyAlignment="1" applyProtection="1">
      <alignment horizontal="center" vertical="center"/>
      <protection hidden="1"/>
    </xf>
    <xf numFmtId="0" fontId="17" fillId="0" borderId="35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164" fontId="29" fillId="0" borderId="0" xfId="0" applyNumberFormat="1" applyFont="1" applyAlignment="1" applyProtection="1">
      <alignment horizontal="center"/>
      <protection hidden="1"/>
    </xf>
    <xf numFmtId="164" fontId="21" fillId="5" borderId="28" xfId="0" applyNumberFormat="1" applyFont="1" applyFill="1" applyBorder="1" applyAlignment="1" applyProtection="1">
      <alignment horizontal="center" vertical="center"/>
      <protection hidden="1"/>
    </xf>
    <xf numFmtId="0" fontId="21" fillId="5" borderId="28" xfId="0" applyNumberFormat="1" applyFont="1" applyFill="1" applyBorder="1" applyAlignment="1" applyProtection="1">
      <alignment horizontal="center" vertical="center"/>
      <protection hidden="1"/>
    </xf>
    <xf numFmtId="2" fontId="16" fillId="0" borderId="77" xfId="0" applyNumberFormat="1" applyFont="1" applyFill="1" applyBorder="1" applyAlignment="1" applyProtection="1">
      <alignment horizontal="center"/>
      <protection hidden="1"/>
    </xf>
    <xf numFmtId="165" fontId="17" fillId="0" borderId="5" xfId="0" applyNumberFormat="1" applyFont="1" applyFill="1" applyBorder="1" applyAlignment="1" applyProtection="1">
      <alignment horizontal="center"/>
      <protection hidden="1"/>
    </xf>
    <xf numFmtId="164" fontId="17" fillId="0" borderId="37" xfId="0" applyNumberFormat="1" applyFont="1" applyFill="1" applyBorder="1" applyAlignment="1" applyProtection="1">
      <alignment horizontal="center" vertical="center"/>
      <protection hidden="1"/>
    </xf>
    <xf numFmtId="0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6" fillId="0" borderId="78" xfId="0" applyNumberFormat="1" applyFont="1" applyFill="1" applyBorder="1" applyAlignment="1" applyProtection="1">
      <alignment horizontal="center" vertical="top"/>
      <protection hidden="1"/>
    </xf>
    <xf numFmtId="165" fontId="17" fillId="0" borderId="79" xfId="0" applyNumberFormat="1" applyFont="1" applyFill="1" applyBorder="1" applyAlignment="1" applyProtection="1">
      <alignment horizontal="center" vertical="top"/>
      <protection hidden="1"/>
    </xf>
    <xf numFmtId="164" fontId="21" fillId="5" borderId="35" xfId="0" applyNumberFormat="1" applyFont="1" applyFill="1" applyBorder="1" applyAlignment="1" applyProtection="1">
      <alignment horizontal="center" vertical="center"/>
      <protection hidden="1"/>
    </xf>
    <xf numFmtId="0" fontId="21" fillId="5" borderId="23" xfId="0" applyNumberFormat="1" applyFont="1" applyFill="1" applyBorder="1" applyAlignment="1" applyProtection="1">
      <alignment horizontal="center" vertical="center"/>
      <protection hidden="1"/>
    </xf>
    <xf numFmtId="2" fontId="16" fillId="0" borderId="44" xfId="0" applyNumberFormat="1" applyFont="1" applyFill="1" applyBorder="1" applyAlignment="1" applyProtection="1">
      <alignment horizontal="center"/>
      <protection hidden="1"/>
    </xf>
    <xf numFmtId="165" fontId="17" fillId="0" borderId="80" xfId="0" applyNumberFormat="1" applyFont="1" applyFill="1" applyBorder="1" applyAlignment="1" applyProtection="1">
      <alignment horizontal="center"/>
      <protection hidden="1"/>
    </xf>
    <xf numFmtId="164" fontId="17" fillId="0" borderId="22" xfId="0" applyNumberFormat="1" applyFont="1" applyFill="1" applyBorder="1" applyAlignment="1" applyProtection="1">
      <alignment horizontal="center" vertical="center"/>
      <protection hidden="1"/>
    </xf>
    <xf numFmtId="164" fontId="17" fillId="0" borderId="24" xfId="0" applyNumberFormat="1" applyFont="1" applyFill="1" applyBorder="1" applyAlignment="1" applyProtection="1">
      <alignment horizontal="center" vertical="center"/>
      <protection hidden="1"/>
    </xf>
    <xf numFmtId="0" fontId="17" fillId="0" borderId="24" xfId="0" applyNumberFormat="1" applyFont="1" applyFill="1" applyBorder="1" applyAlignment="1" applyProtection="1">
      <alignment horizontal="center" vertical="center"/>
      <protection hidden="1"/>
    </xf>
    <xf numFmtId="164" fontId="16" fillId="0" borderId="6" xfId="0" applyNumberFormat="1" applyFont="1" applyFill="1" applyBorder="1" applyAlignment="1" applyProtection="1">
      <alignment horizontal="center" vertical="top"/>
      <protection hidden="1"/>
    </xf>
    <xf numFmtId="165" fontId="17" fillId="0" borderId="81" xfId="0" applyNumberFormat="1" applyFont="1" applyFill="1" applyBorder="1" applyAlignment="1" applyProtection="1">
      <alignment horizontal="center" vertical="top"/>
      <protection hidden="1"/>
    </xf>
    <xf numFmtId="2" fontId="19" fillId="0" borderId="0" xfId="0" applyNumberFormat="1" applyFont="1" applyProtection="1">
      <protection hidden="1"/>
    </xf>
    <xf numFmtId="164" fontId="21" fillId="5" borderId="23" xfId="0" applyNumberFormat="1" applyFont="1" applyFill="1" applyBorder="1" applyAlignment="1" applyProtection="1">
      <alignment horizontal="center" vertical="center"/>
      <protection hidden="1"/>
    </xf>
    <xf numFmtId="164" fontId="21" fillId="5" borderId="46" xfId="0" applyNumberFormat="1" applyFont="1" applyFill="1" applyBorder="1" applyAlignment="1" applyProtection="1">
      <alignment horizontal="center" vertical="center"/>
      <protection hidden="1"/>
    </xf>
    <xf numFmtId="164" fontId="21" fillId="5" borderId="43" xfId="0" applyNumberFormat="1" applyFont="1" applyFill="1" applyBorder="1" applyAlignment="1" applyProtection="1">
      <alignment horizontal="center" vertical="center"/>
      <protection hidden="1"/>
    </xf>
    <xf numFmtId="2" fontId="5" fillId="0" borderId="82" xfId="0" applyNumberFormat="1" applyFont="1" applyFill="1" applyBorder="1" applyAlignment="1" applyProtection="1">
      <alignment horizontal="center" vertical="center"/>
      <protection hidden="1"/>
    </xf>
    <xf numFmtId="1" fontId="17" fillId="4" borderId="28" xfId="0" applyNumberFormat="1" applyFont="1" applyFill="1" applyBorder="1" applyAlignment="1" applyProtection="1">
      <alignment horizontal="center" vertical="center"/>
      <protection hidden="1"/>
    </xf>
    <xf numFmtId="2" fontId="10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84" xfId="0" applyNumberFormat="1" applyFont="1" applyFill="1" applyBorder="1" applyAlignment="1" applyProtection="1">
      <alignment horizontal="center" vertical="center"/>
      <protection hidden="1"/>
    </xf>
    <xf numFmtId="1" fontId="17" fillId="4" borderId="85" xfId="0" applyNumberFormat="1" applyFont="1" applyFill="1" applyBorder="1" applyAlignment="1" applyProtection="1">
      <alignment horizontal="center" vertical="center"/>
      <protection hidden="1"/>
    </xf>
    <xf numFmtId="2" fontId="13" fillId="0" borderId="83" xfId="0" applyNumberFormat="1" applyFont="1" applyFill="1" applyBorder="1" applyAlignment="1" applyProtection="1">
      <alignment horizontal="center" vertical="center"/>
      <protection hidden="1"/>
    </xf>
    <xf numFmtId="164" fontId="17" fillId="0" borderId="23" xfId="0" applyNumberFormat="1" applyFont="1" applyFill="1" applyBorder="1" applyAlignment="1" applyProtection="1">
      <alignment horizontal="center" vertical="center"/>
      <protection hidden="1"/>
    </xf>
    <xf numFmtId="2" fontId="5" fillId="0" borderId="86" xfId="0" applyNumberFormat="1" applyFont="1" applyFill="1" applyBorder="1" applyAlignment="1" applyProtection="1">
      <alignment horizontal="center" vertical="center"/>
      <protection hidden="1"/>
    </xf>
    <xf numFmtId="1" fontId="17" fillId="4" borderId="23" xfId="0" applyNumberFormat="1" applyFont="1" applyFill="1" applyBorder="1" applyAlignment="1" applyProtection="1">
      <alignment horizontal="center" vertical="center"/>
      <protection hidden="1"/>
    </xf>
    <xf numFmtId="164" fontId="17" fillId="0" borderId="85" xfId="0" applyNumberFormat="1" applyFont="1" applyFill="1" applyBorder="1" applyAlignment="1" applyProtection="1">
      <alignment horizontal="center" vertical="center"/>
      <protection hidden="1"/>
    </xf>
    <xf numFmtId="2" fontId="10" fillId="0" borderId="87" xfId="0" applyNumberFormat="1" applyFont="1" applyFill="1" applyBorder="1" applyAlignment="1" applyProtection="1">
      <alignment horizontal="center" vertical="center"/>
      <protection hidden="1"/>
    </xf>
    <xf numFmtId="1" fontId="17" fillId="4" borderId="24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2" fontId="23" fillId="0" borderId="0" xfId="0" applyNumberFormat="1" applyFont="1" applyAlignment="1" applyProtection="1">
      <alignment horizontal="center"/>
      <protection hidden="1"/>
    </xf>
    <xf numFmtId="2" fontId="23" fillId="0" borderId="0" xfId="0" applyNumberFormat="1" applyFont="1" applyProtection="1">
      <protection hidden="1"/>
    </xf>
    <xf numFmtId="164" fontId="23" fillId="0" borderId="0" xfId="0" applyNumberFormat="1" applyFont="1" applyProtection="1">
      <protection hidden="1"/>
    </xf>
    <xf numFmtId="0" fontId="23" fillId="0" borderId="0" xfId="0" applyFont="1" applyBorder="1" applyAlignment="1" applyProtection="1">
      <alignment horizontal="center"/>
      <protection hidden="1"/>
    </xf>
    <xf numFmtId="0" fontId="23" fillId="0" borderId="0" xfId="0" applyFont="1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horizontal="left"/>
      <protection hidden="1"/>
    </xf>
    <xf numFmtId="2" fontId="23" fillId="0" borderId="0" xfId="0" applyNumberFormat="1" applyFont="1" applyAlignment="1" applyProtection="1">
      <alignment horizontal="left"/>
      <protection hidden="1"/>
    </xf>
    <xf numFmtId="1" fontId="22" fillId="6" borderId="27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/>
    <xf numFmtId="0" fontId="33" fillId="0" borderId="0" xfId="0" applyFont="1" applyAlignment="1" applyProtection="1">
      <alignment horizontal="center"/>
    </xf>
    <xf numFmtId="0" fontId="33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/>
    </xf>
    <xf numFmtId="0" fontId="34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center" vertical="top"/>
    </xf>
    <xf numFmtId="0" fontId="33" fillId="0" borderId="0" xfId="0" applyFont="1" applyProtection="1"/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0" fontId="21" fillId="5" borderId="52" xfId="0" applyFont="1" applyFill="1" applyBorder="1" applyAlignment="1" applyProtection="1">
      <alignment horizontal="center"/>
      <protection locked="0"/>
    </xf>
    <xf numFmtId="0" fontId="21" fillId="5" borderId="53" xfId="0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 applyProtection="1">
      <alignment horizontal="center"/>
      <protection locked="0"/>
    </xf>
    <xf numFmtId="0" fontId="17" fillId="0" borderId="53" xfId="0" applyFont="1" applyBorder="1" applyAlignment="1" applyProtection="1">
      <alignment horizontal="center"/>
      <protection locked="0"/>
    </xf>
    <xf numFmtId="0" fontId="2" fillId="0" borderId="54" xfId="0" applyFont="1" applyBorder="1" applyAlignment="1" applyProtection="1">
      <alignment horizontal="center"/>
      <protection locked="0"/>
    </xf>
    <xf numFmtId="0" fontId="21" fillId="5" borderId="55" xfId="0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1" fillId="5" borderId="56" xfId="0" applyFont="1" applyFill="1" applyBorder="1" applyAlignment="1" applyProtection="1">
      <alignment horizontal="center"/>
      <protection locked="0"/>
    </xf>
    <xf numFmtId="0" fontId="21" fillId="5" borderId="57" xfId="0" applyFont="1" applyFill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0" fontId="2" fillId="0" borderId="37" xfId="0" applyNumberFormat="1" applyFont="1" applyBorder="1" applyAlignment="1" applyProtection="1">
      <alignment horizontal="center" vertical="center"/>
      <protection locked="0"/>
    </xf>
    <xf numFmtId="0" fontId="21" fillId="5" borderId="23" xfId="0" applyNumberFormat="1" applyFont="1" applyFill="1" applyBorder="1" applyAlignment="1" applyProtection="1">
      <alignment horizontal="center" vertical="center"/>
      <protection locked="0"/>
    </xf>
    <xf numFmtId="0" fontId="21" fillId="5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Fill="1" applyBorder="1" applyAlignment="1" applyProtection="1">
      <alignment horizontal="center" vertical="center"/>
      <protection locked="0"/>
    </xf>
    <xf numFmtId="0" fontId="21" fillId="5" borderId="43" xfId="0" applyNumberFormat="1" applyFont="1" applyFill="1" applyBorder="1" applyAlignment="1" applyProtection="1">
      <alignment horizontal="center" vertical="center"/>
      <protection locked="0"/>
    </xf>
    <xf numFmtId="0" fontId="2" fillId="0" borderId="43" xfId="0" applyNumberFormat="1" applyFont="1" applyBorder="1" applyAlignment="1" applyProtection="1">
      <alignment horizontal="center" vertical="center"/>
      <protection locked="0"/>
    </xf>
    <xf numFmtId="1" fontId="10" fillId="0" borderId="88" xfId="0" applyNumberFormat="1" applyFont="1" applyBorder="1" applyAlignment="1">
      <alignment horizontal="center" textRotation="90" wrapText="1"/>
    </xf>
    <xf numFmtId="1" fontId="17" fillId="4" borderId="59" xfId="0" applyNumberFormat="1" applyFont="1" applyFill="1" applyBorder="1" applyAlignment="1" applyProtection="1">
      <alignment horizontal="center" vertical="center"/>
      <protection hidden="1"/>
    </xf>
    <xf numFmtId="1" fontId="17" fillId="4" borderId="60" xfId="0" applyNumberFormat="1" applyFont="1" applyFill="1" applyBorder="1" applyAlignment="1" applyProtection="1">
      <alignment horizontal="center" vertical="center"/>
      <protection hidden="1"/>
    </xf>
    <xf numFmtId="1" fontId="17" fillId="4" borderId="52" xfId="0" applyNumberFormat="1" applyFont="1" applyFill="1" applyBorder="1" applyAlignment="1" applyProtection="1">
      <alignment horizontal="center" vertical="center"/>
      <protection hidden="1"/>
    </xf>
    <xf numFmtId="1" fontId="17" fillId="4" borderId="57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right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center"/>
    </xf>
    <xf numFmtId="164" fontId="6" fillId="0" borderId="14" xfId="0" applyNumberFormat="1" applyFont="1" applyBorder="1" applyAlignment="1" applyProtection="1">
      <alignment horizontal="center" textRotation="90" wrapText="1"/>
    </xf>
    <xf numFmtId="164" fontId="6" fillId="0" borderId="2" xfId="0" applyNumberFormat="1" applyFont="1" applyBorder="1" applyAlignment="1" applyProtection="1">
      <alignment horizontal="center" textRotation="90" wrapText="1"/>
    </xf>
    <xf numFmtId="2" fontId="6" fillId="0" borderId="68" xfId="0" applyNumberFormat="1" applyFont="1" applyFill="1" applyBorder="1" applyAlignment="1" applyProtection="1">
      <alignment horizontal="center" vertical="center"/>
      <protection hidden="1"/>
    </xf>
    <xf numFmtId="2" fontId="5" fillId="0" borderId="70" xfId="0" applyNumberFormat="1" applyFont="1" applyFill="1" applyBorder="1" applyAlignment="1" applyProtection="1">
      <alignment horizontal="center" vertical="center"/>
      <protection hidden="1"/>
    </xf>
    <xf numFmtId="2" fontId="6" fillId="0" borderId="72" xfId="0" applyNumberFormat="1" applyFont="1" applyFill="1" applyBorder="1" applyAlignment="1" applyProtection="1">
      <alignment horizontal="center" vertical="center"/>
      <protection hidden="1"/>
    </xf>
    <xf numFmtId="2" fontId="6" fillId="0" borderId="74" xfId="0" applyNumberFormat="1" applyFont="1" applyFill="1" applyBorder="1" applyAlignment="1" applyProtection="1">
      <alignment horizontal="center" vertical="center"/>
      <protection hidden="1"/>
    </xf>
    <xf numFmtId="2" fontId="5" fillId="0" borderId="75" xfId="0" applyNumberFormat="1" applyFont="1" applyFill="1" applyBorder="1" applyAlignment="1" applyProtection="1">
      <alignment horizontal="center" vertical="center"/>
      <protection hidden="1"/>
    </xf>
    <xf numFmtId="2" fontId="6" fillId="0" borderId="14" xfId="0" applyNumberFormat="1" applyFont="1" applyFill="1" applyBorder="1" applyAlignment="1" applyProtection="1">
      <alignment horizontal="center" vertical="center"/>
      <protection hidden="1"/>
    </xf>
    <xf numFmtId="2" fontId="6" fillId="0" borderId="76" xfId="0" applyNumberFormat="1" applyFont="1" applyFill="1" applyBorder="1" applyAlignment="1" applyProtection="1">
      <alignment horizontal="center" vertical="center"/>
      <protection hidden="1"/>
    </xf>
    <xf numFmtId="1" fontId="5" fillId="0" borderId="11" xfId="0" applyNumberFormat="1" applyFont="1" applyBorder="1" applyAlignment="1">
      <alignment horizontal="center" textRotation="90" wrapText="1"/>
    </xf>
    <xf numFmtId="1" fontId="6" fillId="0" borderId="13" xfId="0" applyNumberFormat="1" applyFont="1" applyBorder="1" applyAlignment="1">
      <alignment horizontal="center" textRotation="90" wrapText="1"/>
    </xf>
    <xf numFmtId="1" fontId="6" fillId="0" borderId="16" xfId="0" applyNumberFormat="1" applyFont="1" applyBorder="1" applyAlignment="1">
      <alignment horizontal="center" textRotation="90" wrapText="1"/>
    </xf>
    <xf numFmtId="1" fontId="6" fillId="0" borderId="88" xfId="0" applyNumberFormat="1" applyFont="1" applyBorder="1" applyAlignment="1">
      <alignment horizontal="center" textRotation="90" wrapText="1"/>
    </xf>
    <xf numFmtId="1" fontId="6" fillId="0" borderId="17" xfId="0" applyNumberFormat="1" applyFont="1" applyBorder="1" applyAlignment="1">
      <alignment horizontal="center" textRotation="90" wrapText="1"/>
    </xf>
    <xf numFmtId="2" fontId="6" fillId="0" borderId="83" xfId="0" applyNumberFormat="1" applyFont="1" applyFill="1" applyBorder="1" applyAlignment="1" applyProtection="1">
      <alignment horizontal="center" vertical="center"/>
      <protection hidden="1"/>
    </xf>
    <xf numFmtId="2" fontId="5" fillId="0" borderId="83" xfId="0" applyNumberFormat="1" applyFont="1" applyFill="1" applyBorder="1" applyAlignment="1" applyProtection="1">
      <alignment horizontal="center" vertical="center"/>
      <protection hidden="1"/>
    </xf>
    <xf numFmtId="2" fontId="6" fillId="0" borderId="87" xfId="0" applyNumberFormat="1" applyFont="1" applyFill="1" applyBorder="1" applyAlignment="1" applyProtection="1">
      <alignment horizontal="center" vertical="center"/>
      <protection hidden="1"/>
    </xf>
    <xf numFmtId="0" fontId="0" fillId="0" borderId="8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4" fillId="0" borderId="90" xfId="0" applyFont="1" applyBorder="1" applyAlignment="1" applyProtection="1">
      <alignment wrapText="1"/>
    </xf>
    <xf numFmtId="0" fontId="0" fillId="0" borderId="2" xfId="0" applyBorder="1" applyAlignment="1">
      <alignment wrapText="1"/>
    </xf>
    <xf numFmtId="0" fontId="30" fillId="0" borderId="0" xfId="0" applyFont="1" applyAlignment="1" applyProtection="1">
      <alignment horizontal="center" textRotation="90" wrapText="1"/>
      <protection hidden="1"/>
    </xf>
    <xf numFmtId="0" fontId="30" fillId="0" borderId="0" xfId="0" applyFont="1" applyAlignment="1" applyProtection="1">
      <alignment horizontal="center"/>
      <protection hidden="1"/>
    </xf>
    <xf numFmtId="0" fontId="30" fillId="0" borderId="0" xfId="0" applyFont="1" applyBorder="1" applyAlignment="1" applyProtection="1">
      <alignment horizontal="center" textRotation="90" wrapText="1"/>
      <protection hidden="1"/>
    </xf>
    <xf numFmtId="0" fontId="30" fillId="0" borderId="0" xfId="0" applyFont="1" applyBorder="1" applyAlignment="1" applyProtection="1">
      <alignment horizontal="center"/>
      <protection hidden="1"/>
    </xf>
    <xf numFmtId="1" fontId="18" fillId="0" borderId="89" xfId="0" applyNumberFormat="1" applyFont="1" applyBorder="1" applyAlignment="1" applyProtection="1">
      <alignment horizontal="center" textRotation="90" wrapText="1"/>
    </xf>
    <xf numFmtId="0" fontId="0" fillId="0" borderId="1" xfId="0" applyBorder="1" applyAlignment="1" applyProtection="1">
      <alignment horizontal="center"/>
    </xf>
    <xf numFmtId="0" fontId="17" fillId="6" borderId="77" xfId="0" applyFont="1" applyFill="1" applyBorder="1" applyAlignment="1" applyProtection="1">
      <alignment horizontal="center" vertical="center" wrapText="1"/>
      <protection locked="0"/>
    </xf>
    <xf numFmtId="0" fontId="17" fillId="6" borderId="6" xfId="0" applyFont="1" applyFill="1" applyBorder="1" applyAlignment="1" applyProtection="1">
      <alignment horizontal="center" vertical="center" wrapText="1"/>
      <protection locked="0"/>
    </xf>
    <xf numFmtId="0" fontId="22" fillId="6" borderId="4" xfId="0" applyFont="1" applyFill="1" applyBorder="1" applyAlignment="1" applyProtection="1">
      <alignment horizontal="right"/>
    </xf>
    <xf numFmtId="0" fontId="0" fillId="0" borderId="91" xfId="0" applyBorder="1" applyProtection="1"/>
    <xf numFmtId="0" fontId="0" fillId="0" borderId="92" xfId="0" applyBorder="1" applyProtection="1"/>
    <xf numFmtId="0" fontId="22" fillId="6" borderId="93" xfId="0" applyFont="1" applyFill="1" applyBorder="1" applyAlignment="1" applyProtection="1">
      <alignment horizontal="right" vertical="top"/>
    </xf>
    <xf numFmtId="0" fontId="0" fillId="0" borderId="94" xfId="0" applyBorder="1" applyAlignment="1" applyProtection="1">
      <alignment horizontal="right" vertical="top"/>
    </xf>
    <xf numFmtId="0" fontId="0" fillId="0" borderId="95" xfId="0" applyBorder="1" applyAlignment="1" applyProtection="1">
      <alignment horizontal="right" vertical="top"/>
    </xf>
    <xf numFmtId="164" fontId="15" fillId="0" borderId="90" xfId="0" applyNumberFormat="1" applyFont="1" applyBorder="1" applyAlignment="1" applyProtection="1">
      <alignment horizontal="center" wrapText="1"/>
    </xf>
    <xf numFmtId="0" fontId="0" fillId="0" borderId="2" xfId="0" applyBorder="1" applyAlignment="1">
      <alignment horizontal="center" wrapText="1"/>
    </xf>
    <xf numFmtId="1" fontId="10" fillId="0" borderId="77" xfId="0" applyNumberFormat="1" applyFont="1" applyBorder="1" applyAlignment="1">
      <alignment horizontal="center" textRotation="90" wrapText="1"/>
    </xf>
    <xf numFmtId="0" fontId="0" fillId="0" borderId="6" xfId="0" applyBorder="1" applyAlignment="1">
      <alignment horizontal="center"/>
    </xf>
    <xf numFmtId="0" fontId="17" fillId="6" borderId="57" xfId="0" applyFont="1" applyFill="1" applyBorder="1" applyAlignment="1" applyProtection="1">
      <alignment vertical="center"/>
    </xf>
    <xf numFmtId="0" fontId="0" fillId="0" borderId="74" xfId="0" applyBorder="1" applyAlignment="1">
      <alignment vertical="center"/>
    </xf>
    <xf numFmtId="0" fontId="20" fillId="0" borderId="77" xfId="0" applyFont="1" applyBorder="1" applyAlignment="1" applyProtection="1">
      <alignment wrapText="1"/>
    </xf>
    <xf numFmtId="0" fontId="0" fillId="0" borderId="6" xfId="0" applyBorder="1" applyAlignment="1">
      <alignment wrapText="1"/>
    </xf>
    <xf numFmtId="0" fontId="15" fillId="0" borderId="90" xfId="0" applyFont="1" applyBorder="1" applyAlignment="1" applyProtection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9" fillId="0" borderId="4" xfId="0" applyFont="1" applyBorder="1" applyAlignment="1" applyProtection="1">
      <alignment horizontal="center"/>
    </xf>
    <xf numFmtId="0" fontId="0" fillId="0" borderId="91" xfId="0" applyBorder="1" applyAlignment="1">
      <alignment horizontal="center"/>
    </xf>
    <xf numFmtId="0" fontId="0" fillId="0" borderId="3" xfId="0" applyBorder="1" applyAlignment="1">
      <alignment horizontal="center"/>
    </xf>
    <xf numFmtId="0" fontId="30" fillId="0" borderId="96" xfId="0" applyFont="1" applyBorder="1" applyAlignment="1" applyProtection="1">
      <alignment horizontal="center" textRotation="90" wrapText="1"/>
      <protection hidden="1"/>
    </xf>
    <xf numFmtId="0" fontId="30" fillId="0" borderId="96" xfId="0" applyFont="1" applyBorder="1" applyAlignment="1" applyProtection="1">
      <alignment horizontal="center"/>
      <protection hidden="1"/>
    </xf>
    <xf numFmtId="164" fontId="15" fillId="0" borderId="89" xfId="0" applyNumberFormat="1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0" fontId="2" fillId="0" borderId="0" xfId="0" applyFont="1" applyAlignment="1" applyProtection="1">
      <alignment horizontal="right" vertical="top"/>
    </xf>
    <xf numFmtId="0" fontId="0" fillId="0" borderId="0" xfId="0" applyAlignment="1" applyProtection="1">
      <alignment horizontal="right" vertical="top"/>
    </xf>
    <xf numFmtId="0" fontId="17" fillId="6" borderId="59" xfId="0" applyFont="1" applyFill="1" applyBorder="1" applyAlignment="1" applyProtection="1">
      <alignment vertical="center"/>
    </xf>
    <xf numFmtId="0" fontId="0" fillId="0" borderId="97" xfId="0" applyBorder="1" applyAlignment="1">
      <alignment vertical="center"/>
    </xf>
    <xf numFmtId="0" fontId="17" fillId="6" borderId="60" xfId="0" applyFont="1" applyFill="1" applyBorder="1" applyAlignment="1" applyProtection="1">
      <alignment horizontal="left" vertical="center"/>
    </xf>
    <xf numFmtId="0" fontId="0" fillId="0" borderId="98" xfId="0" applyBorder="1" applyAlignment="1">
      <alignment vertical="center"/>
    </xf>
    <xf numFmtId="0" fontId="17" fillId="6" borderId="60" xfId="0" applyFont="1" applyFill="1" applyBorder="1" applyAlignment="1" applyProtection="1">
      <alignment vertical="center"/>
    </xf>
    <xf numFmtId="0" fontId="14" fillId="0" borderId="96" xfId="0" applyFont="1" applyBorder="1" applyAlignment="1" applyProtection="1">
      <alignment horizontal="center"/>
    </xf>
    <xf numFmtId="0" fontId="27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14" fillId="0" borderId="96" xfId="0" applyFont="1" applyBorder="1" applyAlignment="1" applyProtection="1">
      <alignment horizontal="center" vertical="top"/>
    </xf>
    <xf numFmtId="0" fontId="27" fillId="0" borderId="0" xfId="0" applyFont="1" applyAlignment="1" applyProtection="1">
      <alignment horizontal="center" vertical="top"/>
    </xf>
    <xf numFmtId="1" fontId="6" fillId="0" borderId="77" xfId="0" applyNumberFormat="1" applyFont="1" applyBorder="1" applyAlignment="1">
      <alignment horizontal="center" textRotation="90" wrapText="1"/>
    </xf>
    <xf numFmtId="0" fontId="25" fillId="0" borderId="0" xfId="0" applyFont="1" applyAlignment="1">
      <alignment horizontal="center"/>
    </xf>
    <xf numFmtId="2" fontId="7" fillId="2" borderId="4" xfId="0" applyNumberFormat="1" applyFont="1" applyFill="1" applyBorder="1" applyAlignment="1">
      <alignment horizontal="right"/>
    </xf>
    <xf numFmtId="0" fontId="1" fillId="2" borderId="91" xfId="0" applyFont="1" applyFill="1" applyBorder="1" applyAlignment="1">
      <alignment horizontal="right"/>
    </xf>
    <xf numFmtId="0" fontId="1" fillId="0" borderId="9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3" fillId="0" borderId="4" xfId="0" applyNumberFormat="1" applyFont="1" applyBorder="1" applyAlignment="1">
      <alignment horizontal="center" textRotation="90" wrapText="1"/>
    </xf>
    <xf numFmtId="0" fontId="0" fillId="0" borderId="93" xfId="0" applyBorder="1" applyAlignment="1"/>
    <xf numFmtId="0" fontId="14" fillId="0" borderId="3" xfId="0" applyFont="1" applyBorder="1" applyAlignment="1" applyProtection="1">
      <alignment horizontal="center"/>
    </xf>
    <xf numFmtId="0" fontId="0" fillId="0" borderId="14" xfId="0" applyBorder="1" applyAlignment="1"/>
    <xf numFmtId="0" fontId="30" fillId="0" borderId="99" xfId="0" applyFont="1" applyBorder="1" applyAlignment="1" applyProtection="1">
      <alignment horizontal="center" textRotation="90"/>
      <protection hidden="1"/>
    </xf>
    <xf numFmtId="0" fontId="2" fillId="0" borderId="0" xfId="0" applyFont="1" applyAlignment="1" applyProtection="1">
      <alignment horizontal="center"/>
    </xf>
    <xf numFmtId="0" fontId="26" fillId="0" borderId="0" xfId="0" applyFont="1" applyAlignment="1">
      <alignment horizontal="center"/>
    </xf>
    <xf numFmtId="0" fontId="25" fillId="0" borderId="96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</xf>
    <xf numFmtId="2" fontId="29" fillId="0" borderId="0" xfId="0" applyNumberFormat="1" applyFont="1" applyAlignment="1" applyProtection="1">
      <alignment horizontal="center" textRotation="90" wrapText="1"/>
      <protection hidden="1"/>
    </xf>
    <xf numFmtId="0" fontId="29" fillId="0" borderId="0" xfId="0" applyFont="1" applyAlignment="1" applyProtection="1">
      <alignment textRotation="90"/>
      <protection hidden="1"/>
    </xf>
    <xf numFmtId="164" fontId="20" fillId="0" borderId="5" xfId="0" applyNumberFormat="1" applyFont="1" applyBorder="1" applyAlignment="1" applyProtection="1">
      <alignment horizontal="center" wrapText="1"/>
    </xf>
    <xf numFmtId="0" fontId="0" fillId="0" borderId="81" xfId="0" applyBorder="1" applyAlignment="1"/>
    <xf numFmtId="164" fontId="29" fillId="0" borderId="0" xfId="0" applyNumberFormat="1" applyFont="1" applyBorder="1" applyAlignment="1" applyProtection="1">
      <alignment horizontal="center" wrapText="1"/>
      <protection hidden="1"/>
    </xf>
    <xf numFmtId="0" fontId="32" fillId="0" borderId="0" xfId="0" applyFont="1" applyAlignment="1" applyProtection="1">
      <protection hidden="1"/>
    </xf>
    <xf numFmtId="1" fontId="5" fillId="0" borderId="4" xfId="0" applyNumberFormat="1" applyFont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51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72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21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31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4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61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823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9525</xdr:colOff>
      <xdr:row>0</xdr:row>
      <xdr:rowOff>9525</xdr:rowOff>
    </xdr:from>
    <xdr:to>
      <xdr:col>45</xdr:col>
      <xdr:colOff>0</xdr:colOff>
      <xdr:row>3</xdr:row>
      <xdr:rowOff>228600</xdr:rowOff>
    </xdr:to>
    <xdr:pic>
      <xdr:nvPicPr>
        <xdr:cNvPr id="92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1125" y="9525"/>
          <a:ext cx="1000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1514475</xdr:colOff>
      <xdr:row>0</xdr:row>
      <xdr:rowOff>38100</xdr:rowOff>
    </xdr:from>
    <xdr:to>
      <xdr:col>18</xdr:col>
      <xdr:colOff>2514600</xdr:colOff>
      <xdr:row>3</xdr:row>
      <xdr:rowOff>238125</xdr:rowOff>
    </xdr:to>
    <xdr:pic>
      <xdr:nvPicPr>
        <xdr:cNvPr id="102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5450" y="38100"/>
          <a:ext cx="10001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D7" sqref="D7:S7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">
        <v>103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71" t="s">
        <v>15</v>
      </c>
      <c r="AQ1" s="372"/>
      <c r="AR1" s="318"/>
      <c r="AS1" s="316"/>
    </row>
    <row r="2" spans="1:48" s="6" customFormat="1">
      <c r="A2" s="17"/>
      <c r="B2" s="17"/>
      <c r="C2"/>
      <c r="D2" s="384" t="s">
        <v>104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73" t="s">
        <v>39</v>
      </c>
      <c r="AQ2" s="374"/>
      <c r="AR2" s="318"/>
      <c r="AS2" s="316"/>
    </row>
    <row r="3" spans="1:48" s="6" customFormat="1" ht="30">
      <c r="A3" s="17"/>
      <c r="B3" s="17"/>
      <c r="C3"/>
      <c r="D3" s="382" t="s">
        <v>105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75" t="s">
        <v>52</v>
      </c>
      <c r="C5" s="376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77" t="s">
        <v>49</v>
      </c>
      <c r="C6" s="378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77" t="s">
        <v>61</v>
      </c>
      <c r="C7" s="378"/>
      <c r="D7" s="380" t="s">
        <v>13</v>
      </c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>
        <f>IF(ISERROR(0.1*AR12)=TRUE,"",ROUND(0.1*AR12,2))</f>
        <v>1.3</v>
      </c>
      <c r="B8" s="379" t="s">
        <v>50</v>
      </c>
      <c r="C8" s="378"/>
      <c r="D8" s="385" t="s">
        <v>14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>
        <f>IF(ISERROR(0.1*AR12)=TRUE,"",ROUND(0.1*AR12,2))</f>
        <v>1.3</v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35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35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9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9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>
        <v>15</v>
      </c>
      <c r="C12" s="67" t="s">
        <v>87</v>
      </c>
      <c r="D12" s="68" t="s">
        <v>101</v>
      </c>
      <c r="E12" s="69">
        <v>0</v>
      </c>
      <c r="F12" s="292">
        <v>0.88200000000000001</v>
      </c>
      <c r="G12" s="292"/>
      <c r="H12" s="151" t="str">
        <f t="array" ref="H12:H111">IF(LEFT(D12:D111,1)="D","-",IF(E12:E111&gt;A6,"-",IF(D12:D111&gt;0,D12:D111+E12:E111*A5+G12:G111*A7,"")))</f>
        <v>-</v>
      </c>
      <c r="I12" s="152" t="str">
        <f t="array" ref="I12:I111">IF(H12:H111="","",IF(H12:H111="-","",RANK(H12:H111,H12:H111,1)))</f>
        <v/>
      </c>
      <c r="J12" s="149"/>
      <c r="K12" s="78">
        <v>18.786000000000001</v>
      </c>
      <c r="L12" s="79">
        <v>0</v>
      </c>
      <c r="M12" s="293">
        <v>0.74199999999999999</v>
      </c>
      <c r="N12" s="293"/>
      <c r="O12" s="164">
        <f t="array" ref="O12:O111">IF(LEFT(K12:K111,1)="D","-",IF(L12:L111&gt;A6,"-",IF(K12:K111&gt;0,K12:K111+L12:L111*A5+N12:N111*A7,"")))</f>
        <v>18.786000000000001</v>
      </c>
      <c r="P12" s="165">
        <f t="array" ref="P12:P111">IF(O12:O111="","",IF(O12:O111="-","",RANK(O12:O111,O12:O111,1)))</f>
        <v>8</v>
      </c>
      <c r="Q12" s="277">
        <f t="array" ref="Q12:Q111">IF(R12:R111="","",IF(R12:R111="-","",RANK(R12:R111,R12:R111,1)))</f>
        <v>10</v>
      </c>
      <c r="R12" s="166">
        <f t="shared" ref="R12:R43" si="0">IF(AND(ISBLANK(D12),ISBLANK(K12)),"",IF(AND(H12="-",O12="-"),"-",IF(AND(H12="-",ISBLANK(K12)),"-",MIN(H12,O12))))</f>
        <v>18.786000000000001</v>
      </c>
      <c r="S12" s="167">
        <f t="array" ref="S12:S111">IF(R12:R111="","",VLOOKUP(U12:U111,AL12:AP111,5,FALSE))</f>
        <v>10</v>
      </c>
      <c r="T12" s="278">
        <f t="array" ref="T12:T111">IF(R12:R111="","",IF(R12:R111="-",COUNT(Q12:Q111)+W12:W111,Q12:Q111+AE12:AE111+AG12:AG111+AI12:AI111+AK12:AK111))</f>
        <v>10</v>
      </c>
      <c r="U12" s="279" t="str">
        <f t="array" ref="U12:U111">IF(B12:B111 ="","",B12:B111 &amp; " ")&amp;C12:C111</f>
        <v>15 POPOV IGOR</v>
      </c>
      <c r="V12" s="168">
        <f t="array" ref="V12:V111">R12:R111</f>
        <v>18.786000000000001</v>
      </c>
      <c r="W12" s="169">
        <f>IF(R12="","",COUNTIF(R12:R12,"-"))</f>
        <v>0</v>
      </c>
      <c r="X12" s="170">
        <f t="array" ref="X12:X111">IF(Q12:Q111="","",COUNTIF(Q12:Q111,Q12:Q111)-1)</f>
        <v>0</v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27 KOLESOV ANTON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27 KOLESOV ANTON</v>
      </c>
      <c r="AR12" s="173">
        <f t="array" ref="AR12:AR111">IF(C12:C111="BYE", "",IF(A12:A111="","",IF(ISERROR(VLOOKUP(A12:A111,T12:V111,3,FALSE))=TRUE,"",VLOOKUP(A12:A111,T12:V111,3,FALSE))))</f>
        <v>13.01</v>
      </c>
      <c r="AS12" s="56"/>
      <c r="AT12" s="113"/>
      <c r="AU12"/>
      <c r="AV12"/>
    </row>
    <row r="13" spans="1:48" ht="21.75" customHeight="1" thickBot="1">
      <c r="A13" s="116">
        <v>2</v>
      </c>
      <c r="B13" s="70">
        <v>16</v>
      </c>
      <c r="C13" s="71" t="s">
        <v>88</v>
      </c>
      <c r="D13" s="72" t="s">
        <v>102</v>
      </c>
      <c r="E13" s="50"/>
      <c r="F13" s="294"/>
      <c r="G13" s="294"/>
      <c r="H13" s="153" t="str">
        <v>-</v>
      </c>
      <c r="I13" s="154" t="str">
        <v/>
      </c>
      <c r="J13" s="149"/>
      <c r="K13" s="62" t="s">
        <v>102</v>
      </c>
      <c r="L13" s="53"/>
      <c r="M13" s="295"/>
      <c r="N13" s="295"/>
      <c r="O13" s="174" t="str">
        <v>-</v>
      </c>
      <c r="P13" s="175" t="str">
        <v/>
      </c>
      <c r="Q13" s="277" t="str">
        <v/>
      </c>
      <c r="R13" s="166" t="str">
        <f>IF(AND(ISBLANK(D13),ISBLANK(K13)),"",IF(AND(H13="-",O13="-"),"-",IF(AND(H13="-",ISBLANK(K13)),"-",MIN(H13,O13))))</f>
        <v>-</v>
      </c>
      <c r="S13" s="176">
        <v>13</v>
      </c>
      <c r="T13" s="278">
        <v>13</v>
      </c>
      <c r="U13" s="279" t="str">
        <v>16 BLYNSKY ANATOLY</v>
      </c>
      <c r="V13" s="168" t="str">
        <v>-</v>
      </c>
      <c r="W13" s="169">
        <f>IF(R13="","",COUNTIF(R12:R13,"-"))</f>
        <v>1</v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28 GLUSHKO OLEG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28 GLUSHKO OLEG</v>
      </c>
      <c r="AR13" s="179">
        <v>13.467000000000001</v>
      </c>
      <c r="AS13" s="57"/>
      <c r="AT13" s="113"/>
      <c r="AU13"/>
      <c r="AV13"/>
    </row>
    <row r="14" spans="1:48" ht="21.75" customHeight="1">
      <c r="A14" s="117">
        <v>3</v>
      </c>
      <c r="B14" s="73">
        <v>17</v>
      </c>
      <c r="C14" s="74" t="s">
        <v>90</v>
      </c>
      <c r="D14" s="75">
        <v>20.521999999999998</v>
      </c>
      <c r="E14" s="51">
        <v>4</v>
      </c>
      <c r="F14" s="292">
        <v>0.93700000000000006</v>
      </c>
      <c r="G14" s="292"/>
      <c r="H14" s="151">
        <v>20.921999999999997</v>
      </c>
      <c r="I14" s="155">
        <v>10</v>
      </c>
      <c r="J14" s="149"/>
      <c r="K14" s="63">
        <v>19.977</v>
      </c>
      <c r="L14" s="54">
        <v>2</v>
      </c>
      <c r="M14" s="293">
        <v>1.1579999999999999</v>
      </c>
      <c r="N14" s="293"/>
      <c r="O14" s="164">
        <v>20.177</v>
      </c>
      <c r="P14" s="180">
        <v>11</v>
      </c>
      <c r="Q14" s="277">
        <v>12</v>
      </c>
      <c r="R14" s="166">
        <f>IF(AND(ISBLANK(D14),ISBLANK(K14)),"",IF(AND(H14="-",O14="-"),"-",IF(AND(H14="-",ISBLANK(K14)),"-",MIN(H14,O14))))</f>
        <v>20.177</v>
      </c>
      <c r="S14" s="176">
        <v>12</v>
      </c>
      <c r="T14" s="278">
        <v>12</v>
      </c>
      <c r="U14" s="280" t="str">
        <v>17 KOSOVSKII ANDREI</v>
      </c>
      <c r="V14" s="168">
        <v>20.177</v>
      </c>
      <c r="W14" s="169">
        <f>IF(R14="","",COUNTIF(R12:R14,"-"))</f>
        <v>1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25 NIKULIN ANTON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25 NIKULIN ANTON</v>
      </c>
      <c r="AR14" s="179">
        <v>13.846</v>
      </c>
      <c r="AS14" s="57"/>
      <c r="AT14" s="113"/>
      <c r="AU14"/>
      <c r="AV14"/>
    </row>
    <row r="15" spans="1:48" ht="21.75" customHeight="1" thickBot="1">
      <c r="A15" s="116">
        <v>4</v>
      </c>
      <c r="B15" s="70">
        <v>18</v>
      </c>
      <c r="C15" s="71" t="s">
        <v>89</v>
      </c>
      <c r="D15" s="72">
        <v>18.861000000000001</v>
      </c>
      <c r="E15" s="50">
        <v>1</v>
      </c>
      <c r="F15" s="294">
        <v>1.262</v>
      </c>
      <c r="G15" s="294"/>
      <c r="H15" s="153">
        <v>18.961000000000002</v>
      </c>
      <c r="I15" s="154">
        <v>8</v>
      </c>
      <c r="J15" s="149"/>
      <c r="K15" s="62">
        <v>18.917999999999999</v>
      </c>
      <c r="L15" s="53">
        <v>3</v>
      </c>
      <c r="M15" s="295">
        <v>1.6140000000000001</v>
      </c>
      <c r="N15" s="295"/>
      <c r="O15" s="174">
        <v>19.218</v>
      </c>
      <c r="P15" s="175">
        <v>10</v>
      </c>
      <c r="Q15" s="277">
        <v>11</v>
      </c>
      <c r="R15" s="166">
        <f>IF(AND(ISBLANK(D15),ISBLANK(K15)),"",IF(AND(H15="-",O15="-"),"-",IF(AND(H15="-",ISBLANK(K15)),"-",MIN(H15,O15))))</f>
        <v>18.961000000000002</v>
      </c>
      <c r="S15" s="176">
        <v>11</v>
      </c>
      <c r="T15" s="278">
        <v>11</v>
      </c>
      <c r="U15" s="279" t="str">
        <v>18 RYCHKOV SVYATOSLAV</v>
      </c>
      <c r="V15" s="168">
        <v>18.961000000000002</v>
      </c>
      <c r="W15" s="169">
        <f>IF(R15="","",COUNTIF(R12:R15,"-"))</f>
        <v>1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24 PIGIDA MICHAIL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24 PIGIDA MICHAIL</v>
      </c>
      <c r="AR15" s="179">
        <v>14.29</v>
      </c>
      <c r="AS15" s="57"/>
      <c r="AT15" s="113"/>
      <c r="AU15"/>
      <c r="AV15"/>
    </row>
    <row r="16" spans="1:48" ht="21.75" customHeight="1">
      <c r="A16" s="117">
        <v>5</v>
      </c>
      <c r="B16" s="73">
        <v>19</v>
      </c>
      <c r="C16" s="74" t="s">
        <v>91</v>
      </c>
      <c r="D16" s="75">
        <v>16.808</v>
      </c>
      <c r="E16" s="51">
        <v>6</v>
      </c>
      <c r="F16" s="292">
        <v>0.70199999999999996</v>
      </c>
      <c r="G16" s="292"/>
      <c r="H16" s="151">
        <v>17.408000000000001</v>
      </c>
      <c r="I16" s="155">
        <v>7</v>
      </c>
      <c r="J16" s="149"/>
      <c r="K16" s="63">
        <v>18.280999999999999</v>
      </c>
      <c r="L16" s="54">
        <v>8</v>
      </c>
      <c r="M16" s="293">
        <v>1.0529999999999999</v>
      </c>
      <c r="N16" s="293"/>
      <c r="O16" s="164">
        <v>19.081</v>
      </c>
      <c r="P16" s="180">
        <v>9</v>
      </c>
      <c r="Q16" s="277">
        <v>9</v>
      </c>
      <c r="R16" s="166">
        <f t="shared" si="0"/>
        <v>17.408000000000001</v>
      </c>
      <c r="S16" s="176">
        <v>9</v>
      </c>
      <c r="T16" s="278">
        <v>9</v>
      </c>
      <c r="U16" s="279" t="str">
        <v>19 SHERSHNEV ARTEM</v>
      </c>
      <c r="V16" s="168">
        <v>17.408000000000001</v>
      </c>
      <c r="W16" s="169">
        <f>IF(R16="","",COUNTIF(R12:R16,"-"))</f>
        <v>1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21 YABLOKOV ARTEM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21 YABLOKOV ARTEM</v>
      </c>
      <c r="AR16" s="179">
        <v>14.440999999999999</v>
      </c>
      <c r="AS16" s="57"/>
      <c r="AT16" s="113"/>
      <c r="AU16"/>
      <c r="AV16"/>
    </row>
    <row r="17" spans="1:47" ht="21.75" customHeight="1" thickBot="1">
      <c r="A17" s="116">
        <v>6</v>
      </c>
      <c r="B17" s="70">
        <v>20</v>
      </c>
      <c r="C17" s="71" t="s">
        <v>92</v>
      </c>
      <c r="D17" s="72">
        <v>19.72</v>
      </c>
      <c r="E17" s="50">
        <v>3</v>
      </c>
      <c r="F17" s="294">
        <v>1.0149999999999999</v>
      </c>
      <c r="G17" s="294"/>
      <c r="H17" s="153">
        <v>20.02</v>
      </c>
      <c r="I17" s="154">
        <v>9</v>
      </c>
      <c r="J17" s="149"/>
      <c r="K17" s="62">
        <v>16.37</v>
      </c>
      <c r="L17" s="53">
        <v>3</v>
      </c>
      <c r="M17" s="295">
        <v>0.71899999999999997</v>
      </c>
      <c r="N17" s="295"/>
      <c r="O17" s="174">
        <v>16.670000000000002</v>
      </c>
      <c r="P17" s="175">
        <v>7</v>
      </c>
      <c r="Q17" s="277">
        <v>8</v>
      </c>
      <c r="R17" s="166">
        <f t="shared" si="0"/>
        <v>16.670000000000002</v>
      </c>
      <c r="S17" s="176">
        <v>8</v>
      </c>
      <c r="T17" s="278">
        <v>8</v>
      </c>
      <c r="U17" s="279" t="str">
        <v>20 YAKUSHKIN ANTON</v>
      </c>
      <c r="V17" s="168">
        <v>16.670000000000002</v>
      </c>
      <c r="W17" s="169">
        <f>IF(R17="","",COUNTIF(R12:R17,"-"))</f>
        <v>1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22 SAVIN ALEKSANR</v>
      </c>
      <c r="AM17" s="169">
        <f>COUNTIF(AS12:AS17,"W")</f>
        <v>0</v>
      </c>
      <c r="AN17" s="169">
        <f>IF(AR17="","",COUNTIF(AR12:AR17,"-"))</f>
        <v>0</v>
      </c>
      <c r="AO17" s="169">
        <v>6</v>
      </c>
      <c r="AP17" s="177">
        <v>6</v>
      </c>
      <c r="AQ17" s="178" t="str">
        <v>22 SAVIN ALEKSANR</v>
      </c>
      <c r="AR17" s="179">
        <v>14.969000000000001</v>
      </c>
      <c r="AS17" s="57"/>
      <c r="AT17" s="113"/>
      <c r="AU17"/>
    </row>
    <row r="18" spans="1:47" ht="21.75" customHeight="1">
      <c r="A18" s="117">
        <v>7</v>
      </c>
      <c r="B18" s="73">
        <v>21</v>
      </c>
      <c r="C18" s="74" t="s">
        <v>93</v>
      </c>
      <c r="D18" s="75" t="s">
        <v>101</v>
      </c>
      <c r="E18" s="51">
        <v>0</v>
      </c>
      <c r="F18" s="292">
        <v>0.63400000000000001</v>
      </c>
      <c r="G18" s="292"/>
      <c r="H18" s="151" t="str">
        <v>-</v>
      </c>
      <c r="I18" s="155" t="str">
        <v/>
      </c>
      <c r="J18" s="149"/>
      <c r="K18" s="63">
        <v>13.741</v>
      </c>
      <c r="L18" s="54">
        <v>7</v>
      </c>
      <c r="M18" s="293">
        <v>0.55300000000000005</v>
      </c>
      <c r="N18" s="293"/>
      <c r="O18" s="164">
        <v>14.440999999999999</v>
      </c>
      <c r="P18" s="180">
        <v>4</v>
      </c>
      <c r="Q18" s="277">
        <v>5</v>
      </c>
      <c r="R18" s="166">
        <f t="shared" si="0"/>
        <v>14.440999999999999</v>
      </c>
      <c r="S18" s="176">
        <v>5</v>
      </c>
      <c r="T18" s="278">
        <v>5</v>
      </c>
      <c r="U18" s="279" t="str">
        <v>21 YABLOKOV ARTEM</v>
      </c>
      <c r="V18" s="168">
        <v>14.440999999999999</v>
      </c>
      <c r="W18" s="169">
        <f>IF(R18="","",COUNTIF(R12:R18,"-"))</f>
        <v>1</v>
      </c>
      <c r="X18" s="170">
        <v>0</v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>0</v>
      </c>
      <c r="AE18" s="170" t="str">
        <f>IF(R18="","",IF(R18="","",IF(AD18="0","0",COUNTIF(AD12:AD17,AD18))))</f>
        <v>0</v>
      </c>
      <c r="AF18" s="170" t="str">
        <v/>
      </c>
      <c r="AG18" s="170" t="str">
        <v>0</v>
      </c>
      <c r="AH18" s="170" t="str">
        <v/>
      </c>
      <c r="AI18" s="170" t="str">
        <v>0</v>
      </c>
      <c r="AJ18" s="170" t="str">
        <v/>
      </c>
      <c r="AK18" s="170" t="str">
        <v>0</v>
      </c>
      <c r="AL18" s="279" t="str">
        <v>23 MATSUKEVICH ANATOLY</v>
      </c>
      <c r="AM18" s="169">
        <f>COUNTIF(AS12:AS18,"W")</f>
        <v>0</v>
      </c>
      <c r="AN18" s="169">
        <f>IF(AR18="","",COUNTIF(AR12:AR18,"-"))</f>
        <v>0</v>
      </c>
      <c r="AO18" s="169">
        <v>7</v>
      </c>
      <c r="AP18" s="177">
        <v>7</v>
      </c>
      <c r="AQ18" s="178" t="str">
        <v>23 MATSUKEVICH ANATOLY</v>
      </c>
      <c r="AR18" s="179">
        <v>15.209</v>
      </c>
      <c r="AS18" s="57"/>
      <c r="AT18" s="113"/>
      <c r="AU18"/>
    </row>
    <row r="19" spans="1:47" ht="21.75" customHeight="1" thickBot="1">
      <c r="A19" s="116">
        <v>8</v>
      </c>
      <c r="B19" s="70">
        <v>22</v>
      </c>
      <c r="C19" s="71" t="s">
        <v>94</v>
      </c>
      <c r="D19" s="72">
        <v>14.669</v>
      </c>
      <c r="E19" s="50">
        <v>3</v>
      </c>
      <c r="F19" s="294">
        <v>1.069</v>
      </c>
      <c r="G19" s="294"/>
      <c r="H19" s="153">
        <v>14.969000000000001</v>
      </c>
      <c r="I19" s="154">
        <v>5</v>
      </c>
      <c r="J19" s="149"/>
      <c r="K19" s="62">
        <v>14.552</v>
      </c>
      <c r="L19" s="53">
        <v>6</v>
      </c>
      <c r="M19" s="295">
        <v>0.98299999999999998</v>
      </c>
      <c r="N19" s="295"/>
      <c r="O19" s="174">
        <v>15.151999999999999</v>
      </c>
      <c r="P19" s="175">
        <v>5</v>
      </c>
      <c r="Q19" s="277">
        <v>6</v>
      </c>
      <c r="R19" s="166">
        <f t="shared" si="0"/>
        <v>14.969000000000001</v>
      </c>
      <c r="S19" s="176">
        <v>6</v>
      </c>
      <c r="T19" s="278">
        <v>6</v>
      </c>
      <c r="U19" s="279" t="str">
        <v>22 SAVIN ALEKSANR</v>
      </c>
      <c r="V19" s="168">
        <v>14.969000000000001</v>
      </c>
      <c r="W19" s="169">
        <f>IF(R19="","",COUNTIF(R12:R19,"-"))</f>
        <v>1</v>
      </c>
      <c r="X19" s="170">
        <v>0</v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>0</v>
      </c>
      <c r="AE19" s="170" t="str">
        <f>IF(R19="","",IF(R19="","",IF(AD19="0","0",COUNTIF(AD12:AD18,AD19))))</f>
        <v>0</v>
      </c>
      <c r="AF19" s="170" t="str">
        <v/>
      </c>
      <c r="AG19" s="170" t="str">
        <v>0</v>
      </c>
      <c r="AH19" s="170" t="str">
        <v/>
      </c>
      <c r="AI19" s="170" t="str">
        <v>0</v>
      </c>
      <c r="AJ19" s="170" t="str">
        <v/>
      </c>
      <c r="AK19" s="170" t="str">
        <v>0</v>
      </c>
      <c r="AL19" s="279" t="str">
        <v>20 YAKUSHKIN ANTON</v>
      </c>
      <c r="AM19" s="169">
        <f>COUNTIF(AS12:AS19,"W")</f>
        <v>0</v>
      </c>
      <c r="AN19" s="169">
        <f>IF(AR19="","",COUNTIF(AR12:AR19,"-"))</f>
        <v>0</v>
      </c>
      <c r="AO19" s="169">
        <v>8</v>
      </c>
      <c r="AP19" s="177">
        <v>8</v>
      </c>
      <c r="AQ19" s="178" t="str">
        <v>20 YAKUSHKIN ANTON</v>
      </c>
      <c r="AR19" s="179">
        <v>16.670000000000002</v>
      </c>
      <c r="AS19" s="57"/>
      <c r="AT19"/>
      <c r="AU19"/>
    </row>
    <row r="20" spans="1:47" ht="21.75" customHeight="1">
      <c r="A20" s="117">
        <v>9</v>
      </c>
      <c r="B20" s="73">
        <v>23</v>
      </c>
      <c r="C20" s="74" t="s">
        <v>95</v>
      </c>
      <c r="D20" s="75">
        <v>14.709</v>
      </c>
      <c r="E20" s="51">
        <v>5</v>
      </c>
      <c r="F20" s="292">
        <v>0.87</v>
      </c>
      <c r="G20" s="292"/>
      <c r="H20" s="151">
        <v>15.209</v>
      </c>
      <c r="I20" s="155">
        <v>6</v>
      </c>
      <c r="J20" s="149"/>
      <c r="K20" s="63">
        <v>15.762</v>
      </c>
      <c r="L20" s="54">
        <v>5</v>
      </c>
      <c r="M20" s="293">
        <v>1.3859999999999999</v>
      </c>
      <c r="N20" s="293"/>
      <c r="O20" s="164">
        <v>16.262</v>
      </c>
      <c r="P20" s="180">
        <v>6</v>
      </c>
      <c r="Q20" s="277">
        <v>7</v>
      </c>
      <c r="R20" s="166">
        <f t="shared" si="0"/>
        <v>15.209</v>
      </c>
      <c r="S20" s="176">
        <v>7</v>
      </c>
      <c r="T20" s="278">
        <v>7</v>
      </c>
      <c r="U20" s="279" t="str">
        <v>23 MATSUKEVICH ANATOLY</v>
      </c>
      <c r="V20" s="168">
        <v>15.209</v>
      </c>
      <c r="W20" s="169">
        <f>IF(R20="","",COUNTIF(R12:R20,"-"))</f>
        <v>1</v>
      </c>
      <c r="X20" s="170">
        <v>0</v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>0</v>
      </c>
      <c r="AE20" s="170" t="str">
        <f>IF(R20="","",IF(R20="","",IF(AD20="0","0",COUNTIF(AD12:AD19,AD20))))</f>
        <v>0</v>
      </c>
      <c r="AF20" s="170" t="str">
        <v/>
      </c>
      <c r="AG20" s="170" t="str">
        <v>0</v>
      </c>
      <c r="AH20" s="170" t="str">
        <v/>
      </c>
      <c r="AI20" s="170" t="str">
        <v>0</v>
      </c>
      <c r="AJ20" s="170" t="str">
        <v/>
      </c>
      <c r="AK20" s="170" t="str">
        <v>0</v>
      </c>
      <c r="AL20" s="279" t="str">
        <v>19 SHERSHNEV ARTEM</v>
      </c>
      <c r="AM20" s="169">
        <f>COUNTIF(AS12:AS20,"W")</f>
        <v>0</v>
      </c>
      <c r="AN20" s="169">
        <f>IF(AR20="","",COUNTIF(AR12:AR20,"-"))</f>
        <v>0</v>
      </c>
      <c r="AO20" s="169">
        <v>9</v>
      </c>
      <c r="AP20" s="177">
        <v>9</v>
      </c>
      <c r="AQ20" s="178" t="str">
        <v>19 SHERSHNEV ARTEM</v>
      </c>
      <c r="AR20" s="179">
        <v>17.408000000000001</v>
      </c>
      <c r="AS20" s="57"/>
      <c r="AT20"/>
      <c r="AU20"/>
    </row>
    <row r="21" spans="1:47" ht="21.75" customHeight="1" thickBot="1">
      <c r="A21" s="116">
        <v>10</v>
      </c>
      <c r="B21" s="70">
        <v>24</v>
      </c>
      <c r="C21" s="71" t="s">
        <v>96</v>
      </c>
      <c r="D21" s="72">
        <v>14.09</v>
      </c>
      <c r="E21" s="50">
        <v>2</v>
      </c>
      <c r="F21" s="294">
        <v>1.1539999999999999</v>
      </c>
      <c r="G21" s="294"/>
      <c r="H21" s="153">
        <v>14.29</v>
      </c>
      <c r="I21" s="154">
        <v>3</v>
      </c>
      <c r="J21" s="149"/>
      <c r="K21" s="62" t="s">
        <v>101</v>
      </c>
      <c r="L21" s="53">
        <v>0</v>
      </c>
      <c r="M21" s="295">
        <v>0.90700000000000003</v>
      </c>
      <c r="N21" s="295"/>
      <c r="O21" s="174" t="str">
        <v>-</v>
      </c>
      <c r="P21" s="175" t="str">
        <v/>
      </c>
      <c r="Q21" s="277">
        <v>4</v>
      </c>
      <c r="R21" s="166">
        <f t="shared" si="0"/>
        <v>14.29</v>
      </c>
      <c r="S21" s="176">
        <v>4</v>
      </c>
      <c r="T21" s="278">
        <v>4</v>
      </c>
      <c r="U21" s="279" t="str">
        <v>24 PIGIDA MICHAIL</v>
      </c>
      <c r="V21" s="168">
        <v>14.29</v>
      </c>
      <c r="W21" s="169">
        <f>IF(R21="","",COUNTIF(R12:R21,"-"))</f>
        <v>1</v>
      </c>
      <c r="X21" s="170">
        <v>0</v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>0</v>
      </c>
      <c r="AE21" s="170" t="str">
        <f>IF(R21="","",IF(AD21="0","0",COUNTIF(AD12:AD20,AD21)))</f>
        <v>0</v>
      </c>
      <c r="AF21" s="170" t="str">
        <v/>
      </c>
      <c r="AG21" s="170" t="str">
        <v>0</v>
      </c>
      <c r="AH21" s="170" t="str">
        <v/>
      </c>
      <c r="AI21" s="170" t="str">
        <v>0</v>
      </c>
      <c r="AJ21" s="170" t="str">
        <v/>
      </c>
      <c r="AK21" s="170" t="str">
        <v>0</v>
      </c>
      <c r="AL21" s="279" t="str">
        <v>15 POPOV IGOR</v>
      </c>
      <c r="AM21" s="169">
        <f>COUNTIF(AS12:AS21,"W")</f>
        <v>0</v>
      </c>
      <c r="AN21" s="169">
        <f>IF(AR21="","",COUNTIF(AR12:AR21,"-"))</f>
        <v>0</v>
      </c>
      <c r="AO21" s="169">
        <v>10</v>
      </c>
      <c r="AP21" s="177">
        <v>10</v>
      </c>
      <c r="AQ21" s="178" t="str">
        <v>15 POPOV IGOR</v>
      </c>
      <c r="AR21" s="179">
        <v>18.786000000000001</v>
      </c>
      <c r="AS21" s="57"/>
      <c r="AT21"/>
      <c r="AU21"/>
    </row>
    <row r="22" spans="1:47" ht="21.75" customHeight="1">
      <c r="A22" s="117">
        <v>11</v>
      </c>
      <c r="B22" s="73">
        <v>25</v>
      </c>
      <c r="C22" s="74" t="s">
        <v>97</v>
      </c>
      <c r="D22" s="75">
        <v>14.005000000000001</v>
      </c>
      <c r="E22" s="51">
        <v>3</v>
      </c>
      <c r="F22" s="292">
        <v>0.81</v>
      </c>
      <c r="G22" s="292"/>
      <c r="H22" s="151">
        <v>14.305000000000001</v>
      </c>
      <c r="I22" s="155">
        <v>4</v>
      </c>
      <c r="J22" s="149"/>
      <c r="K22" s="63">
        <v>12.946</v>
      </c>
      <c r="L22" s="54">
        <v>9</v>
      </c>
      <c r="M22" s="293">
        <v>0.57899999999999996</v>
      </c>
      <c r="N22" s="293"/>
      <c r="O22" s="164">
        <v>13.846</v>
      </c>
      <c r="P22" s="180">
        <v>3</v>
      </c>
      <c r="Q22" s="277">
        <v>3</v>
      </c>
      <c r="R22" s="166">
        <f t="shared" si="0"/>
        <v>13.846</v>
      </c>
      <c r="S22" s="176">
        <v>3</v>
      </c>
      <c r="T22" s="278">
        <v>3</v>
      </c>
      <c r="U22" s="279" t="str">
        <v>25 NIKULIN ANTON</v>
      </c>
      <c r="V22" s="168">
        <v>13.846</v>
      </c>
      <c r="W22" s="169">
        <f>IF(R22="","",COUNTIF(R12:R22,"-"))</f>
        <v>1</v>
      </c>
      <c r="X22" s="170">
        <v>0</v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>0</v>
      </c>
      <c r="AE22" s="170" t="str">
        <f>IF(R22="","",IF(AD22="0","0",COUNTIF(AD1:AD21,AD22)))</f>
        <v>0</v>
      </c>
      <c r="AF22" s="170" t="str">
        <v/>
      </c>
      <c r="AG22" s="170" t="str">
        <v>0</v>
      </c>
      <c r="AH22" s="170" t="str">
        <v/>
      </c>
      <c r="AI22" s="170" t="str">
        <v>0</v>
      </c>
      <c r="AJ22" s="170" t="str">
        <v/>
      </c>
      <c r="AK22" s="170" t="str">
        <v>0</v>
      </c>
      <c r="AL22" s="279" t="str">
        <v>18 RYCHKOV SVYATOSLAV</v>
      </c>
      <c r="AM22" s="169">
        <f>COUNTIF(AS12:AS22,"W")</f>
        <v>0</v>
      </c>
      <c r="AN22" s="169">
        <f>IF(AR22="","",COUNTIF(AR12:AR22,"-"))</f>
        <v>0</v>
      </c>
      <c r="AO22" s="169">
        <v>11</v>
      </c>
      <c r="AP22" s="177">
        <v>11</v>
      </c>
      <c r="AQ22" s="178" t="str">
        <v>18 RYCHKOV SVYATOSLAV</v>
      </c>
      <c r="AR22" s="179">
        <v>18.961000000000002</v>
      </c>
      <c r="AS22" s="57"/>
      <c r="AT22" s="113"/>
      <c r="AU22"/>
    </row>
    <row r="23" spans="1:47" ht="21.75" customHeight="1" thickBot="1">
      <c r="A23" s="116">
        <v>12</v>
      </c>
      <c r="B23" s="70">
        <v>26</v>
      </c>
      <c r="C23" s="71" t="s">
        <v>98</v>
      </c>
      <c r="D23" s="72" t="s">
        <v>102</v>
      </c>
      <c r="E23" s="50"/>
      <c r="F23" s="294"/>
      <c r="G23" s="294"/>
      <c r="H23" s="153" t="str">
        <v>-</v>
      </c>
      <c r="I23" s="154" t="str">
        <v/>
      </c>
      <c r="J23" s="149"/>
      <c r="K23" s="80" t="s">
        <v>102</v>
      </c>
      <c r="L23" s="81"/>
      <c r="M23" s="296"/>
      <c r="N23" s="296"/>
      <c r="O23" s="174" t="str">
        <v>-</v>
      </c>
      <c r="P23" s="175" t="str">
        <v/>
      </c>
      <c r="Q23" s="277" t="str">
        <v/>
      </c>
      <c r="R23" s="166" t="str">
        <f t="shared" si="0"/>
        <v>-</v>
      </c>
      <c r="S23" s="176">
        <v>13</v>
      </c>
      <c r="T23" s="278">
        <v>14</v>
      </c>
      <c r="U23" s="279" t="str">
        <v>26 ARTEMOV GEORGY</v>
      </c>
      <c r="V23" s="168" t="str">
        <v>-</v>
      </c>
      <c r="W23" s="169">
        <f>IF(R23="","",COUNTIF(R12:R23,"-"))</f>
        <v>2</v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>0</v>
      </c>
      <c r="AE23" s="170" t="str">
        <f>IF(R23="","",IF(AD23="0","0",COUNTIF(AD12:AD22,AD23)))</f>
        <v>0</v>
      </c>
      <c r="AF23" s="170" t="str">
        <v/>
      </c>
      <c r="AG23" s="170" t="str">
        <v>0</v>
      </c>
      <c r="AH23" s="170" t="str">
        <v/>
      </c>
      <c r="AI23" s="170" t="str">
        <v>0</v>
      </c>
      <c r="AJ23" s="170" t="str">
        <v/>
      </c>
      <c r="AK23" s="170" t="str">
        <v>0</v>
      </c>
      <c r="AL23" s="279" t="str">
        <v>17 KOSOVSKII ANDREI</v>
      </c>
      <c r="AM23" s="169">
        <f>COUNTIF(AS12:AS23,"W")</f>
        <v>0</v>
      </c>
      <c r="AN23" s="169">
        <f>IF(AR23="","",COUNTIF(AR12:AR23,"-"))</f>
        <v>0</v>
      </c>
      <c r="AO23" s="169">
        <v>12</v>
      </c>
      <c r="AP23" s="177">
        <v>12</v>
      </c>
      <c r="AQ23" s="178" t="str">
        <v>17 KOSOVSKII ANDREI</v>
      </c>
      <c r="AR23" s="179">
        <v>20.177</v>
      </c>
      <c r="AS23" s="57"/>
      <c r="AT23" s="113"/>
      <c r="AU23"/>
    </row>
    <row r="24" spans="1:47" ht="21.75" customHeight="1">
      <c r="A24" s="117">
        <v>13</v>
      </c>
      <c r="B24" s="73">
        <v>27</v>
      </c>
      <c r="C24" s="74" t="s">
        <v>100</v>
      </c>
      <c r="D24" s="75">
        <v>12.91</v>
      </c>
      <c r="E24" s="51">
        <v>1</v>
      </c>
      <c r="F24" s="292">
        <v>0.627</v>
      </c>
      <c r="G24" s="292"/>
      <c r="H24" s="151">
        <v>13.01</v>
      </c>
      <c r="I24" s="155">
        <v>1</v>
      </c>
      <c r="J24" s="149"/>
      <c r="K24" s="63">
        <v>12.788</v>
      </c>
      <c r="L24" s="54">
        <v>3</v>
      </c>
      <c r="M24" s="293">
        <v>0.59899999999999998</v>
      </c>
      <c r="N24" s="293"/>
      <c r="O24" s="164">
        <v>13.088000000000001</v>
      </c>
      <c r="P24" s="180">
        <v>1</v>
      </c>
      <c r="Q24" s="277">
        <v>1</v>
      </c>
      <c r="R24" s="166">
        <f t="shared" si="0"/>
        <v>13.01</v>
      </c>
      <c r="S24" s="176">
        <v>1</v>
      </c>
      <c r="T24" s="278">
        <v>1</v>
      </c>
      <c r="U24" s="279" t="str">
        <v>27 KOLESOV ANTON</v>
      </c>
      <c r="V24" s="168">
        <v>13.01</v>
      </c>
      <c r="W24" s="169">
        <f>IF(R24="","",COUNTIF(R12:R24,"-"))</f>
        <v>2</v>
      </c>
      <c r="X24" s="170">
        <v>0</v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>0</v>
      </c>
      <c r="AE24" s="170" t="str">
        <f>IF(R24="","",IF(AD24="0","0",COUNTIF(AD12:AD23,AD24)))</f>
        <v>0</v>
      </c>
      <c r="AF24" s="170" t="str">
        <v/>
      </c>
      <c r="AG24" s="170" t="str">
        <v>0</v>
      </c>
      <c r="AH24" s="170" t="str">
        <v/>
      </c>
      <c r="AI24" s="170" t="str">
        <v>0</v>
      </c>
      <c r="AJ24" s="170" t="str">
        <v/>
      </c>
      <c r="AK24" s="170" t="str">
        <v>0</v>
      </c>
      <c r="AL24" s="279" t="str">
        <v>16 BLYNSKY ANATOLY</v>
      </c>
      <c r="AM24" s="169">
        <f>COUNTIF(AS12:AS24,"W")</f>
        <v>0</v>
      </c>
      <c r="AN24" s="169">
        <f>IF(AR24="","",COUNTIF(AR12:AR24,"-"))</f>
        <v>1</v>
      </c>
      <c r="AO24" s="169">
        <v>13</v>
      </c>
      <c r="AP24" s="177">
        <v>13</v>
      </c>
      <c r="AQ24" s="178" t="str">
        <v>16 BLYNSKY ANATOLY</v>
      </c>
      <c r="AR24" s="179" t="str">
        <v>-</v>
      </c>
      <c r="AS24" s="57"/>
      <c r="AT24" s="113"/>
      <c r="AU24"/>
    </row>
    <row r="25" spans="1:47" ht="21.75" customHeight="1" thickBot="1">
      <c r="A25" s="116">
        <v>14</v>
      </c>
      <c r="B25" s="70">
        <v>28</v>
      </c>
      <c r="C25" s="71" t="s">
        <v>99</v>
      </c>
      <c r="D25" s="72">
        <v>13.513</v>
      </c>
      <c r="E25" s="50">
        <v>3</v>
      </c>
      <c r="F25" s="294">
        <v>0.59499999999999997</v>
      </c>
      <c r="G25" s="294"/>
      <c r="H25" s="153">
        <v>13.813000000000001</v>
      </c>
      <c r="I25" s="154">
        <v>2</v>
      </c>
      <c r="J25" s="149"/>
      <c r="K25" s="62">
        <v>13.467000000000001</v>
      </c>
      <c r="L25" s="53">
        <v>0</v>
      </c>
      <c r="M25" s="295">
        <v>0.57999999999999996</v>
      </c>
      <c r="N25" s="295"/>
      <c r="O25" s="174">
        <v>13.467000000000001</v>
      </c>
      <c r="P25" s="175">
        <v>2</v>
      </c>
      <c r="Q25" s="277">
        <v>2</v>
      </c>
      <c r="R25" s="166">
        <f t="shared" si="0"/>
        <v>13.467000000000001</v>
      </c>
      <c r="S25" s="176">
        <v>2</v>
      </c>
      <c r="T25" s="278">
        <v>2</v>
      </c>
      <c r="U25" s="279" t="str">
        <v>28 GLUSHKO OLEG</v>
      </c>
      <c r="V25" s="168">
        <v>13.467000000000001</v>
      </c>
      <c r="W25" s="169">
        <f>IF(R25="","",COUNTIF(R12:R25,"-"))</f>
        <v>2</v>
      </c>
      <c r="X25" s="170">
        <v>0</v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>0</v>
      </c>
      <c r="AE25" s="170" t="str">
        <f>IF(R25="","",IF(AD25="0","0",COUNTIF(AD12:AD24,AD25)))</f>
        <v>0</v>
      </c>
      <c r="AF25" s="170" t="str">
        <v/>
      </c>
      <c r="AG25" s="170" t="str">
        <v>0</v>
      </c>
      <c r="AH25" s="170" t="str">
        <v/>
      </c>
      <c r="AI25" s="170" t="str">
        <v>0</v>
      </c>
      <c r="AJ25" s="170" t="str">
        <v/>
      </c>
      <c r="AK25" s="170" t="str">
        <v>0</v>
      </c>
      <c r="AL25" s="279" t="str">
        <v>26 ARTEMOV GEORGY</v>
      </c>
      <c r="AM25" s="169">
        <f>COUNTIF(AS12:AS25,"W")</f>
        <v>0</v>
      </c>
      <c r="AN25" s="169">
        <f>IF(AR25="","",COUNTIF(AR12:AR25,"-"))</f>
        <v>2</v>
      </c>
      <c r="AO25" s="169">
        <v>14</v>
      </c>
      <c r="AP25" s="177">
        <v>13</v>
      </c>
      <c r="AQ25" s="178" t="str">
        <v>26 ARTEMOV GEORGY</v>
      </c>
      <c r="AR25" s="179" t="str">
        <v>-</v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O5" sqref="O5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">
        <v>103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71" t="s">
        <v>15</v>
      </c>
      <c r="AQ1" s="372"/>
      <c r="AR1" s="318"/>
      <c r="AS1" s="316"/>
    </row>
    <row r="2" spans="1:48" s="6" customFormat="1">
      <c r="A2" s="17"/>
      <c r="B2" s="17"/>
      <c r="C2"/>
      <c r="D2" s="384" t="s">
        <v>104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73" t="s">
        <v>39</v>
      </c>
      <c r="AQ2" s="374"/>
      <c r="AR2" s="318"/>
      <c r="AS2" s="316"/>
    </row>
    <row r="3" spans="1:48" s="6" customFormat="1" ht="30">
      <c r="A3" s="17"/>
      <c r="B3" s="17"/>
      <c r="C3"/>
      <c r="D3" s="382" t="s">
        <v>107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75" t="s">
        <v>52</v>
      </c>
      <c r="C5" s="376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77" t="s">
        <v>49</v>
      </c>
      <c r="C6" s="378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77" t="s">
        <v>61</v>
      </c>
      <c r="C7" s="378"/>
      <c r="D7" s="380" t="s">
        <v>13</v>
      </c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>
        <f>IF(ISERROR(0.1*AR12)=TRUE,"",ROUND(0.1*AR12,2))</f>
        <v>1.71</v>
      </c>
      <c r="B8" s="379" t="s">
        <v>50</v>
      </c>
      <c r="C8" s="378"/>
      <c r="D8" s="385" t="s">
        <v>14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>
        <f>IF(ISERROR(0.1*AR12)=TRUE,"",ROUND(0.1*AR12,2))</f>
        <v>1.71</v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38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38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>
        <v>11</v>
      </c>
      <c r="C12" s="67" t="s">
        <v>83</v>
      </c>
      <c r="D12" s="68" t="s">
        <v>101</v>
      </c>
      <c r="E12" s="69">
        <v>0</v>
      </c>
      <c r="F12" s="292">
        <v>0.53</v>
      </c>
      <c r="G12" s="292"/>
      <c r="H12" s="151" t="str">
        <f t="array" ref="H12:H111">IF(LEFT(D12:D111,1)="D","-",IF(E12:E111&gt;A6,"-",IF(D12:D111&gt;0,D12:D111+E12:E111*A5+G12:G111*A7,"")))</f>
        <v>-</v>
      </c>
      <c r="I12" s="152" t="str">
        <f t="array" ref="I12:I111">IF(H12:H111="","",IF(H12:H111="-","",RANK(H12:H111,H12:H111,1)))</f>
        <v/>
      </c>
      <c r="J12" s="149"/>
      <c r="K12" s="78" t="s">
        <v>101</v>
      </c>
      <c r="L12" s="79">
        <v>0</v>
      </c>
      <c r="M12" s="293">
        <v>0.74399999999999999</v>
      </c>
      <c r="N12" s="293"/>
      <c r="O12" s="164" t="str">
        <f t="array" ref="O12:O111">IF(LEFT(K12:K111,1)="D","-",IF(L12:L111&gt;A6,"-",IF(K12:K111&gt;0,K12:K111+L12:L111*A5+N12:N111*A7,"")))</f>
        <v>-</v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>-</v>
      </c>
      <c r="S12" s="167">
        <f t="array" ref="S12:S111">IF(R12:R111="","",VLOOKUP(U12:U111,AL12:AP111,5,FALSE))</f>
        <v>4</v>
      </c>
      <c r="T12" s="278">
        <f t="array" ref="T12:T111">IF(R12:R111="","",IF(R12:R111="-",COUNT(Q12:Q111)+W12:W111,Q12:Q111+AE12:AE111+AG12:AG111+AI12:AI111+AK12:AK111))</f>
        <v>4</v>
      </c>
      <c r="U12" s="279" t="str">
        <f t="array" ref="U12:U111">IF(B12:B111 ="","",B12:B111 &amp; " ")&amp;C12:C111</f>
        <v>11 STROGANOVA EKATERINA</v>
      </c>
      <c r="V12" s="168" t="str">
        <f t="array" ref="V12:V111">R12:R111</f>
        <v>-</v>
      </c>
      <c r="W12" s="169">
        <f>IF(R12="","",COUNTIF(R12:R12,"-"))</f>
        <v>1</v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13 KISELEVA OLGA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13 KISELEVA OLGA</v>
      </c>
      <c r="AR12" s="173">
        <f t="array" ref="AR12:AR111">IF(C12:C111="BYE", "",IF(A12:A111="","",IF(ISERROR(VLOOKUP(A12:A111,T12:V111,3,FALSE))=TRUE,"",VLOOKUP(A12:A111,T12:V111,3,FALSE))))</f>
        <v>17.126999999999999</v>
      </c>
      <c r="AS12" s="56"/>
      <c r="AT12" s="113"/>
      <c r="AU12"/>
      <c r="AV12"/>
    </row>
    <row r="13" spans="1:48" ht="21.75" customHeight="1" thickBot="1">
      <c r="A13" s="116">
        <v>2</v>
      </c>
      <c r="B13" s="70">
        <v>12</v>
      </c>
      <c r="C13" s="71" t="s">
        <v>84</v>
      </c>
      <c r="D13" s="72">
        <v>20.928999999999998</v>
      </c>
      <c r="E13" s="50">
        <v>1</v>
      </c>
      <c r="F13" s="294">
        <v>0.61199999999999999</v>
      </c>
      <c r="G13" s="294"/>
      <c r="H13" s="153">
        <v>21.029</v>
      </c>
      <c r="I13" s="154">
        <v>2</v>
      </c>
      <c r="J13" s="149"/>
      <c r="K13" s="62" t="s">
        <v>101</v>
      </c>
      <c r="L13" s="53">
        <v>0</v>
      </c>
      <c r="M13" s="295">
        <v>0.504</v>
      </c>
      <c r="N13" s="295"/>
      <c r="O13" s="174" t="str">
        <v>-</v>
      </c>
      <c r="P13" s="175" t="str">
        <v/>
      </c>
      <c r="Q13" s="277">
        <v>2</v>
      </c>
      <c r="R13" s="166">
        <f t="shared" si="0"/>
        <v>21.029</v>
      </c>
      <c r="S13" s="176">
        <v>2</v>
      </c>
      <c r="T13" s="278">
        <v>2</v>
      </c>
      <c r="U13" s="279" t="str">
        <v>12 HOHLOVA ELIZAVETA</v>
      </c>
      <c r="V13" s="168">
        <v>21.029</v>
      </c>
      <c r="W13" s="169">
        <f>IF(R13="","",COUNTIF(R12:R13,"-"))</f>
        <v>1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12 HOHLOVA ELIZAVETA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12 HOHLOVA ELIZAVETA</v>
      </c>
      <c r="AR13" s="179">
        <v>21.029</v>
      </c>
      <c r="AS13" s="57"/>
      <c r="AT13" s="113"/>
      <c r="AU13"/>
      <c r="AV13"/>
    </row>
    <row r="14" spans="1:48" ht="21.75" customHeight="1">
      <c r="A14" s="117">
        <v>3</v>
      </c>
      <c r="B14" s="73">
        <v>13</v>
      </c>
      <c r="C14" s="74" t="s">
        <v>85</v>
      </c>
      <c r="D14" s="75">
        <v>17.52</v>
      </c>
      <c r="E14" s="51">
        <v>0</v>
      </c>
      <c r="F14" s="292">
        <v>1.0009999999999999</v>
      </c>
      <c r="G14" s="292"/>
      <c r="H14" s="151">
        <v>17.52</v>
      </c>
      <c r="I14" s="155">
        <v>1</v>
      </c>
      <c r="J14" s="149"/>
      <c r="K14" s="63">
        <v>17.126999999999999</v>
      </c>
      <c r="L14" s="54">
        <v>0</v>
      </c>
      <c r="M14" s="293">
        <v>1.091</v>
      </c>
      <c r="N14" s="293"/>
      <c r="O14" s="164">
        <v>17.126999999999999</v>
      </c>
      <c r="P14" s="180">
        <v>1</v>
      </c>
      <c r="Q14" s="277">
        <v>1</v>
      </c>
      <c r="R14" s="166">
        <f t="shared" si="0"/>
        <v>17.126999999999999</v>
      </c>
      <c r="S14" s="176">
        <v>1</v>
      </c>
      <c r="T14" s="278">
        <v>1</v>
      </c>
      <c r="U14" s="280" t="str">
        <v>13 KISELEVA OLGA</v>
      </c>
      <c r="V14" s="168">
        <v>17.126999999999999</v>
      </c>
      <c r="W14" s="169">
        <f>IF(R14="","",COUNTIF(R12:R14,"-"))</f>
        <v>1</v>
      </c>
      <c r="X14" s="170">
        <v>0</v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14 SHERSHNEVA ANNA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14 SHERSHNEVA ANNA</v>
      </c>
      <c r="AR14" s="179">
        <v>21.319000000000003</v>
      </c>
      <c r="AS14" s="57"/>
      <c r="AT14" s="113"/>
      <c r="AU14"/>
      <c r="AV14"/>
    </row>
    <row r="15" spans="1:48" ht="21.75" customHeight="1" thickBot="1">
      <c r="A15" s="116">
        <v>4</v>
      </c>
      <c r="B15" s="70">
        <v>14</v>
      </c>
      <c r="C15" s="71" t="s">
        <v>86</v>
      </c>
      <c r="D15" s="72">
        <v>21.391999999999999</v>
      </c>
      <c r="E15" s="50">
        <v>2</v>
      </c>
      <c r="F15" s="294">
        <v>0.90800000000000003</v>
      </c>
      <c r="G15" s="294"/>
      <c r="H15" s="153">
        <v>21.591999999999999</v>
      </c>
      <c r="I15" s="154">
        <v>3</v>
      </c>
      <c r="J15" s="149"/>
      <c r="K15" s="62">
        <v>21.219000000000001</v>
      </c>
      <c r="L15" s="53">
        <v>1</v>
      </c>
      <c r="M15" s="295">
        <v>0.83099999999999996</v>
      </c>
      <c r="N15" s="295"/>
      <c r="O15" s="174">
        <v>21.319000000000003</v>
      </c>
      <c r="P15" s="175">
        <v>2</v>
      </c>
      <c r="Q15" s="277">
        <v>3</v>
      </c>
      <c r="R15" s="166">
        <f t="shared" si="0"/>
        <v>21.319000000000003</v>
      </c>
      <c r="S15" s="176">
        <v>3</v>
      </c>
      <c r="T15" s="278">
        <v>3</v>
      </c>
      <c r="U15" s="279" t="str">
        <v>14 SHERSHNEVA ANNA</v>
      </c>
      <c r="V15" s="168">
        <v>21.319000000000003</v>
      </c>
      <c r="W15" s="169">
        <f>IF(R15="","",COUNTIF(R12:R15,"-"))</f>
        <v>1</v>
      </c>
      <c r="X15" s="170">
        <v>0</v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11 STROGANOVA EKATERINA</v>
      </c>
      <c r="AM15" s="169">
        <f>COUNTIF(AS12:AS15,"W")</f>
        <v>0</v>
      </c>
      <c r="AN15" s="169">
        <f>IF(AR15="","",COUNTIF(AR12:AR15,"-"))</f>
        <v>1</v>
      </c>
      <c r="AO15" s="169">
        <v>4</v>
      </c>
      <c r="AP15" s="177">
        <v>4</v>
      </c>
      <c r="AQ15" s="178" t="str">
        <v>11 STROGANOVA EKATERINA</v>
      </c>
      <c r="AR15" s="179" t="str">
        <v>-</v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tabSelected="1" zoomScale="75" workbookViewId="0">
      <selection activeCell="C18" sqref="C18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">
        <v>103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71" t="s">
        <v>15</v>
      </c>
      <c r="AQ1" s="372"/>
      <c r="AR1" s="318"/>
      <c r="AS1" s="316"/>
    </row>
    <row r="2" spans="1:48" s="6" customFormat="1">
      <c r="A2" s="17"/>
      <c r="B2" s="17"/>
      <c r="C2"/>
      <c r="D2" s="384" t="s">
        <v>104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73" t="s">
        <v>39</v>
      </c>
      <c r="AQ2" s="374"/>
      <c r="AR2" s="318"/>
      <c r="AS2" s="316"/>
    </row>
    <row r="3" spans="1:48" s="6" customFormat="1" ht="30">
      <c r="A3" s="17"/>
      <c r="B3" s="17"/>
      <c r="C3"/>
      <c r="D3" s="382" t="s">
        <v>106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75" t="s">
        <v>52</v>
      </c>
      <c r="C5" s="376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77" t="s">
        <v>49</v>
      </c>
      <c r="C6" s="378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77" t="s">
        <v>61</v>
      </c>
      <c r="C7" s="378"/>
      <c r="D7" s="380" t="s">
        <v>13</v>
      </c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>
        <f>IF(ISERROR(0.1*AR12)=TRUE,"",ROUND(0.1*AR12,2))</f>
        <v>1.85</v>
      </c>
      <c r="B8" s="379" t="s">
        <v>50</v>
      </c>
      <c r="C8" s="378"/>
      <c r="D8" s="385" t="s">
        <v>14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>
        <f>IF(ISERROR(0.1*AR12)=TRUE,"",ROUND(0.1*AR12,2))</f>
        <v>1.85</v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38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38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>
        <v>1</v>
      </c>
      <c r="C12" s="67" t="s">
        <v>74</v>
      </c>
      <c r="D12" s="68" t="s">
        <v>101</v>
      </c>
      <c r="E12" s="69"/>
      <c r="F12" s="292"/>
      <c r="G12" s="292"/>
      <c r="H12" s="151" t="str">
        <f t="array" ref="H12:H111">IF(LEFT(D12:D111,1)="D","-",IF(E12:E111&gt;A6,"-",IF(D12:D111&gt;0,D12:D111+E12:E111*A5+G12:G111*A7,"")))</f>
        <v>-</v>
      </c>
      <c r="I12" s="152" t="str">
        <f t="array" ref="I12:I111">IF(H12:H111="","",IF(H12:H111="-","",RANK(H12:H111,H12:H111,1)))</f>
        <v/>
      </c>
      <c r="J12" s="149"/>
      <c r="K12" s="78" t="s">
        <v>101</v>
      </c>
      <c r="L12" s="79"/>
      <c r="M12" s="293"/>
      <c r="N12" s="293"/>
      <c r="O12" s="164" t="str">
        <f t="array" ref="O12:O111">IF(LEFT(K12:K111,1)="D","-",IF(L12:L111&gt;A6,"-",IF(K12:K111&gt;0,K12:K111+L12:L111*A5+N12:N111*A7,"")))</f>
        <v>-</v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>-</v>
      </c>
      <c r="S12" s="167">
        <f t="array" ref="S12:S111">IF(R12:R111="","",VLOOKUP(U12:U111,AL12:AP111,5,FALSE))</f>
        <v>7</v>
      </c>
      <c r="T12" s="278">
        <f t="array" ref="T12:T111">IF(R12:R111="","",IF(R12:R111="-",COUNT(Q12:Q111)+W12:W111,Q12:Q111+AE12:AE111+AG12:AG111+AI12:AI111+AK12:AK111))</f>
        <v>7</v>
      </c>
      <c r="U12" s="279" t="str">
        <f t="array" ref="U12:U111">IF(B12:B111 ="","",B12:B111 &amp; " ")&amp;C12:C111</f>
        <v>1 BARDAKOV GLEB</v>
      </c>
      <c r="V12" s="168" t="str">
        <f t="array" ref="V12:V111">R12:R111</f>
        <v>-</v>
      </c>
      <c r="W12" s="169">
        <f>IF(R12="","",COUNTIF(R12:R12,"-"))</f>
        <v>1</v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>0</v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>0</v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>0</v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>0</v>
      </c>
      <c r="AL12" s="279" t="str">
        <f t="array" ref="AL12:AL111">AQ12:AQ111</f>
        <v>9 KULIKOVA ELENA</v>
      </c>
      <c r="AM12" s="169">
        <f>COUNTIF(AS12:AS12,"W")</f>
        <v>0</v>
      </c>
      <c r="AN12" s="169">
        <f>IF(AR12="","",COUNTIF(AR12:AR12,"-"))</f>
        <v>0</v>
      </c>
      <c r="AO12" s="169">
        <f t="array" ref="AO12:AO111">IF(AQ12:AQ111="BYE","",IF(AS12:AS111="W","",IF(AS7="N",IF(AP12:AP111&lt;=COUNT(Q12:Q111),AP12:AP111-AM12:AM111,""),IF(AP12:AP111&lt;=COUNT(Q12:Q111),AP12:AP111-AM12:AM111,AP12:AP111-AM12:AM111+AN12:AN111-1))))</f>
        <v>1</v>
      </c>
      <c r="AP12" s="171">
        <f t="array" ref="AP12:AP111">IF(R12:R111="","",IF(AP11:AP110+1&lt;=COUNT(Q12:Q111),AP11:AP110+1,COUNT(Q12:Q111)+1))</f>
        <v>1</v>
      </c>
      <c r="AQ12" s="172" t="str">
        <f t="array" ref="AQ12:AQ111">IF(R12:R111="","BYE",IF(ISERROR(VLOOKUP(A12:A111,T12:U111,2,FALSE))=TRUE,"",VLOOKUP(A12:A111,T12:U111,2,FALSE)))</f>
        <v>9 KULIKOVA ELENA</v>
      </c>
      <c r="AR12" s="173">
        <f t="array" ref="AR12:AR111">IF(C12:C111="BYE", "",IF(A12:A111="","",IF(ISERROR(VLOOKUP(A12:A111,T12:V111,3,FALSE))=TRUE,"",VLOOKUP(A12:A111,T12:V111,3,FALSE))))</f>
        <v>18.492999999999999</v>
      </c>
      <c r="AS12" s="56"/>
      <c r="AT12" s="113"/>
      <c r="AU12"/>
      <c r="AV12"/>
    </row>
    <row r="13" spans="1:48" ht="21.75" customHeight="1" thickBot="1">
      <c r="A13" s="116">
        <v>2</v>
      </c>
      <c r="B13" s="70">
        <v>2</v>
      </c>
      <c r="C13" s="71" t="s">
        <v>75</v>
      </c>
      <c r="D13" s="72" t="s">
        <v>101</v>
      </c>
      <c r="E13" s="50">
        <v>0</v>
      </c>
      <c r="F13" s="294">
        <v>0.96599999999999997</v>
      </c>
      <c r="G13" s="294"/>
      <c r="H13" s="153" t="str">
        <v>-</v>
      </c>
      <c r="I13" s="154" t="str">
        <v/>
      </c>
      <c r="J13" s="149"/>
      <c r="K13" s="62">
        <v>22.036999999999999</v>
      </c>
      <c r="L13" s="53">
        <v>3</v>
      </c>
      <c r="M13" s="295">
        <v>0.91200000000000003</v>
      </c>
      <c r="N13" s="295"/>
      <c r="O13" s="174">
        <v>22.337</v>
      </c>
      <c r="P13" s="175">
        <v>6</v>
      </c>
      <c r="Q13" s="277">
        <v>6</v>
      </c>
      <c r="R13" s="166">
        <f t="shared" si="0"/>
        <v>22.337</v>
      </c>
      <c r="S13" s="176">
        <v>6</v>
      </c>
      <c r="T13" s="278">
        <v>6</v>
      </c>
      <c r="U13" s="279" t="str">
        <v>2 MIHAILOVSKY FOMA</v>
      </c>
      <c r="V13" s="168">
        <v>22.337</v>
      </c>
      <c r="W13" s="169">
        <f>IF(R13="","",COUNTIF(R12:R13,"-"))</f>
        <v>1</v>
      </c>
      <c r="X13" s="170">
        <v>0</v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>0</v>
      </c>
      <c r="AE13" s="170" t="str">
        <f>IF(R13="","",IF(AD13="0","0",COUNTIF(AD12:AD12,AD13)))</f>
        <v>0</v>
      </c>
      <c r="AF13" s="170" t="str">
        <v/>
      </c>
      <c r="AG13" s="170" t="str">
        <v>0</v>
      </c>
      <c r="AH13" s="170" t="str">
        <v/>
      </c>
      <c r="AI13" s="170" t="str">
        <v>0</v>
      </c>
      <c r="AJ13" s="170" t="str">
        <v/>
      </c>
      <c r="AK13" s="170" t="str">
        <v>0</v>
      </c>
      <c r="AL13" s="279" t="str">
        <v>7 NEHOROSHIH MAKAR</v>
      </c>
      <c r="AM13" s="169">
        <f>COUNTIF(AS12:AS13,"W")</f>
        <v>0</v>
      </c>
      <c r="AN13" s="169">
        <f>IF(AR13="","",COUNTIF(AR12:AR13,"-"))</f>
        <v>0</v>
      </c>
      <c r="AO13" s="169">
        <v>2</v>
      </c>
      <c r="AP13" s="177">
        <v>2</v>
      </c>
      <c r="AQ13" s="178" t="str">
        <v>7 NEHOROSHIH MAKAR</v>
      </c>
      <c r="AR13" s="179">
        <v>19.542999999999999</v>
      </c>
      <c r="AS13" s="57"/>
      <c r="AT13" s="113"/>
      <c r="AU13"/>
      <c r="AV13"/>
    </row>
    <row r="14" spans="1:48" ht="21.75" customHeight="1">
      <c r="A14" s="117">
        <v>3</v>
      </c>
      <c r="B14" s="73">
        <v>3</v>
      </c>
      <c r="C14" s="74" t="s">
        <v>76</v>
      </c>
      <c r="D14" s="75" t="s">
        <v>101</v>
      </c>
      <c r="E14" s="51">
        <v>0</v>
      </c>
      <c r="F14" s="292">
        <v>1.5640000000000001</v>
      </c>
      <c r="G14" s="292"/>
      <c r="H14" s="151" t="str">
        <v>-</v>
      </c>
      <c r="I14" s="155" t="str">
        <v/>
      </c>
      <c r="J14" s="149"/>
      <c r="K14" s="63" t="s">
        <v>101</v>
      </c>
      <c r="L14" s="54">
        <v>0</v>
      </c>
      <c r="M14" s="293">
        <v>1.2470000000000001</v>
      </c>
      <c r="N14" s="293"/>
      <c r="O14" s="164" t="str">
        <v>-</v>
      </c>
      <c r="P14" s="180" t="str">
        <v/>
      </c>
      <c r="Q14" s="277" t="str">
        <v/>
      </c>
      <c r="R14" s="166" t="str">
        <f t="shared" si="0"/>
        <v>-</v>
      </c>
      <c r="S14" s="176">
        <v>7</v>
      </c>
      <c r="T14" s="278">
        <v>8</v>
      </c>
      <c r="U14" s="280" t="str">
        <v>3 MAMONTOV TIMOFEI</v>
      </c>
      <c r="V14" s="168" t="str">
        <v>-</v>
      </c>
      <c r="W14" s="169">
        <f>IF(R14="","",COUNTIF(R12:R14,"-"))</f>
        <v>2</v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>0</v>
      </c>
      <c r="AE14" s="170" t="str">
        <f>IF(R14="","",IF(AD14="0","0",COUNTIF(AD12:AD13,AD14)))</f>
        <v>0</v>
      </c>
      <c r="AF14" s="170" t="str">
        <v/>
      </c>
      <c r="AG14" s="170" t="str">
        <v>0</v>
      </c>
      <c r="AH14" s="170" t="str">
        <v/>
      </c>
      <c r="AI14" s="170" t="str">
        <v>0</v>
      </c>
      <c r="AJ14" s="170" t="str">
        <v/>
      </c>
      <c r="AK14" s="170" t="str">
        <v>0</v>
      </c>
      <c r="AL14" s="279" t="str">
        <v>8 NAZARKIN BORIS</v>
      </c>
      <c r="AM14" s="169">
        <f>COUNTIF(AS12:AS14,"W")</f>
        <v>0</v>
      </c>
      <c r="AN14" s="169">
        <f>IF(AR14="","",COUNTIF(AR12:AR14,"-"))</f>
        <v>0</v>
      </c>
      <c r="AO14" s="169">
        <v>3</v>
      </c>
      <c r="AP14" s="177">
        <v>3</v>
      </c>
      <c r="AQ14" s="178" t="str">
        <v>8 NAZARKIN BORIS</v>
      </c>
      <c r="AR14" s="179">
        <v>20.024000000000001</v>
      </c>
      <c r="AS14" s="57"/>
      <c r="AT14" s="113"/>
      <c r="AU14"/>
      <c r="AV14"/>
    </row>
    <row r="15" spans="1:48" ht="21.75" customHeight="1" thickBot="1">
      <c r="A15" s="116">
        <v>4</v>
      </c>
      <c r="B15" s="70">
        <v>4</v>
      </c>
      <c r="C15" s="71" t="s">
        <v>77</v>
      </c>
      <c r="D15" s="72" t="s">
        <v>101</v>
      </c>
      <c r="E15" s="50">
        <v>0</v>
      </c>
      <c r="F15" s="294">
        <v>0.67200000000000004</v>
      </c>
      <c r="G15" s="294"/>
      <c r="H15" s="153" t="str">
        <v>-</v>
      </c>
      <c r="I15" s="154" t="str">
        <v/>
      </c>
      <c r="J15" s="149"/>
      <c r="K15" s="62" t="s">
        <v>101</v>
      </c>
      <c r="L15" s="53">
        <v>0</v>
      </c>
      <c r="M15" s="295">
        <v>1.08</v>
      </c>
      <c r="N15" s="295"/>
      <c r="O15" s="174" t="str">
        <v>-</v>
      </c>
      <c r="P15" s="175" t="str">
        <v/>
      </c>
      <c r="Q15" s="277" t="str">
        <v/>
      </c>
      <c r="R15" s="166" t="str">
        <f t="shared" si="0"/>
        <v>-</v>
      </c>
      <c r="S15" s="176">
        <v>7</v>
      </c>
      <c r="T15" s="278">
        <v>9</v>
      </c>
      <c r="U15" s="279" t="str">
        <v>4 KOSOVSKII SEMEN</v>
      </c>
      <c r="V15" s="168" t="str">
        <v>-</v>
      </c>
      <c r="W15" s="169">
        <f>IF(R15="","",COUNTIF(R12:R15,"-"))</f>
        <v>3</v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>0</v>
      </c>
      <c r="AE15" s="170" t="str">
        <f>IF(R15="","",IF(AD15="0","0",COUNTIF(AD12:AD14,AD15)))</f>
        <v>0</v>
      </c>
      <c r="AF15" s="170" t="str">
        <v/>
      </c>
      <c r="AG15" s="170" t="str">
        <v>0</v>
      </c>
      <c r="AH15" s="170" t="str">
        <v/>
      </c>
      <c r="AI15" s="170" t="str">
        <v>0</v>
      </c>
      <c r="AJ15" s="170" t="str">
        <v/>
      </c>
      <c r="AK15" s="170" t="str">
        <v>0</v>
      </c>
      <c r="AL15" s="279" t="str">
        <v>6 KUVSHINOVA MARIA</v>
      </c>
      <c r="AM15" s="169">
        <f>COUNTIF(AS12:AS15,"W")</f>
        <v>0</v>
      </c>
      <c r="AN15" s="169">
        <f>IF(AR15="","",COUNTIF(AR12:AR15,"-"))</f>
        <v>0</v>
      </c>
      <c r="AO15" s="169">
        <v>4</v>
      </c>
      <c r="AP15" s="177">
        <v>4</v>
      </c>
      <c r="AQ15" s="178" t="str">
        <v>6 KUVSHINOVA MARIA</v>
      </c>
      <c r="AR15" s="179">
        <v>21.377000000000002</v>
      </c>
      <c r="AS15" s="57"/>
      <c r="AT15" s="113"/>
      <c r="AU15"/>
      <c r="AV15"/>
    </row>
    <row r="16" spans="1:48" ht="21.75" customHeight="1">
      <c r="A16" s="117">
        <v>5</v>
      </c>
      <c r="B16" s="73">
        <v>5</v>
      </c>
      <c r="C16" s="74" t="s">
        <v>78</v>
      </c>
      <c r="D16" s="75">
        <v>21.698</v>
      </c>
      <c r="E16" s="51">
        <v>2</v>
      </c>
      <c r="F16" s="292">
        <v>1.256</v>
      </c>
      <c r="G16" s="292"/>
      <c r="H16" s="151">
        <v>21.898</v>
      </c>
      <c r="I16" s="155">
        <v>3</v>
      </c>
      <c r="J16" s="149"/>
      <c r="K16" s="63">
        <v>21.420999999999999</v>
      </c>
      <c r="L16" s="54">
        <v>3</v>
      </c>
      <c r="M16" s="293">
        <v>1.0149999999999999</v>
      </c>
      <c r="N16" s="293"/>
      <c r="O16" s="164">
        <v>21.721</v>
      </c>
      <c r="P16" s="180">
        <v>5</v>
      </c>
      <c r="Q16" s="277">
        <v>5</v>
      </c>
      <c r="R16" s="166">
        <f t="shared" si="0"/>
        <v>21.721</v>
      </c>
      <c r="S16" s="176">
        <v>5</v>
      </c>
      <c r="T16" s="278">
        <v>5</v>
      </c>
      <c r="U16" s="279" t="str">
        <v>5 MOROZOVA EKATERINA</v>
      </c>
      <c r="V16" s="168">
        <v>21.721</v>
      </c>
      <c r="W16" s="169">
        <f>IF(R16="","",COUNTIF(R12:R16,"-"))</f>
        <v>3</v>
      </c>
      <c r="X16" s="170">
        <v>0</v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>0</v>
      </c>
      <c r="AE16" s="170" t="str">
        <f>IF(R16="","",IF(AD16="0","0",COUNTIF(AD12:AD15,AD16)))</f>
        <v>0</v>
      </c>
      <c r="AF16" s="170" t="str">
        <v/>
      </c>
      <c r="AG16" s="170" t="str">
        <v>0</v>
      </c>
      <c r="AH16" s="170" t="str">
        <v/>
      </c>
      <c r="AI16" s="170" t="str">
        <v>0</v>
      </c>
      <c r="AJ16" s="170" t="str">
        <v/>
      </c>
      <c r="AK16" s="170" t="str">
        <v>0</v>
      </c>
      <c r="AL16" s="279" t="str">
        <v>5 MOROZOVA EKATERINA</v>
      </c>
      <c r="AM16" s="169">
        <f>COUNTIF(AS12:AS16,"W")</f>
        <v>0</v>
      </c>
      <c r="AN16" s="169">
        <f>IF(AR16="","",COUNTIF(AR12:AR16,"-"))</f>
        <v>0</v>
      </c>
      <c r="AO16" s="169">
        <v>5</v>
      </c>
      <c r="AP16" s="177">
        <v>5</v>
      </c>
      <c r="AQ16" s="181" t="str">
        <v>5 MOROZOVA EKATERINA</v>
      </c>
      <c r="AR16" s="179">
        <v>21.721</v>
      </c>
      <c r="AS16" s="57"/>
      <c r="AT16" s="113"/>
      <c r="AU16"/>
      <c r="AV16"/>
    </row>
    <row r="17" spans="1:47" ht="21.75" customHeight="1" thickBot="1">
      <c r="A17" s="116">
        <v>6</v>
      </c>
      <c r="B17" s="70">
        <v>6</v>
      </c>
      <c r="C17" s="71" t="s">
        <v>79</v>
      </c>
      <c r="D17" s="72">
        <v>21.588999999999999</v>
      </c>
      <c r="E17" s="50">
        <v>0</v>
      </c>
      <c r="F17" s="294">
        <v>1.113</v>
      </c>
      <c r="G17" s="294"/>
      <c r="H17" s="153">
        <v>21.588999999999999</v>
      </c>
      <c r="I17" s="154">
        <v>2</v>
      </c>
      <c r="J17" s="149"/>
      <c r="K17" s="62">
        <v>21.077000000000002</v>
      </c>
      <c r="L17" s="53">
        <v>3</v>
      </c>
      <c r="M17" s="295">
        <v>1.337</v>
      </c>
      <c r="N17" s="295"/>
      <c r="O17" s="174">
        <v>21.377000000000002</v>
      </c>
      <c r="P17" s="175">
        <v>4</v>
      </c>
      <c r="Q17" s="277">
        <v>4</v>
      </c>
      <c r="R17" s="166">
        <f t="shared" si="0"/>
        <v>21.377000000000002</v>
      </c>
      <c r="S17" s="176">
        <v>4</v>
      </c>
      <c r="T17" s="278">
        <v>4</v>
      </c>
      <c r="U17" s="279" t="str">
        <v>6 KUVSHINOVA MARIA</v>
      </c>
      <c r="V17" s="168">
        <v>21.377000000000002</v>
      </c>
      <c r="W17" s="169">
        <f>IF(R17="","",COUNTIF(R12:R17,"-"))</f>
        <v>3</v>
      </c>
      <c r="X17" s="170">
        <v>0</v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>0</v>
      </c>
      <c r="AE17" s="170" t="str">
        <f>IF(R17="","",IF(AD17="0","0",COUNTIF(AD12:AD16,AD17)))</f>
        <v>0</v>
      </c>
      <c r="AF17" s="170" t="str">
        <v/>
      </c>
      <c r="AG17" s="170" t="str">
        <v>0</v>
      </c>
      <c r="AH17" s="170" t="str">
        <v/>
      </c>
      <c r="AI17" s="170" t="str">
        <v>0</v>
      </c>
      <c r="AJ17" s="170" t="str">
        <v/>
      </c>
      <c r="AK17" s="170" t="str">
        <v>0</v>
      </c>
      <c r="AL17" s="279" t="str">
        <v>2 MIHAILOVSKY FOMA</v>
      </c>
      <c r="AM17" s="169">
        <f>COUNTIF(AS12:AS17,"W")</f>
        <v>0</v>
      </c>
      <c r="AN17" s="169">
        <f>IF(AR17="","",COUNTIF(AR12:AR17,"-"))</f>
        <v>0</v>
      </c>
      <c r="AO17" s="169">
        <v>6</v>
      </c>
      <c r="AP17" s="177">
        <v>6</v>
      </c>
      <c r="AQ17" s="178" t="str">
        <v>2 MIHAILOVSKY FOMA</v>
      </c>
      <c r="AR17" s="179">
        <v>22.337</v>
      </c>
      <c r="AS17" s="57"/>
      <c r="AT17" s="113"/>
      <c r="AU17"/>
    </row>
    <row r="18" spans="1:47" ht="21.75" customHeight="1">
      <c r="A18" s="117">
        <v>7</v>
      </c>
      <c r="B18" s="73">
        <v>7</v>
      </c>
      <c r="C18" s="74" t="s">
        <v>108</v>
      </c>
      <c r="D18" s="75" t="s">
        <v>101</v>
      </c>
      <c r="E18" s="51">
        <v>0</v>
      </c>
      <c r="F18" s="292">
        <v>1.117</v>
      </c>
      <c r="G18" s="292"/>
      <c r="H18" s="151" t="str">
        <v>-</v>
      </c>
      <c r="I18" s="155" t="str">
        <v/>
      </c>
      <c r="J18" s="149"/>
      <c r="K18" s="63">
        <v>19.343</v>
      </c>
      <c r="L18" s="54">
        <v>2</v>
      </c>
      <c r="M18" s="293">
        <v>1.0940000000000001</v>
      </c>
      <c r="N18" s="293"/>
      <c r="O18" s="164">
        <v>19.542999999999999</v>
      </c>
      <c r="P18" s="180">
        <v>2</v>
      </c>
      <c r="Q18" s="277">
        <v>2</v>
      </c>
      <c r="R18" s="166">
        <f t="shared" si="0"/>
        <v>19.542999999999999</v>
      </c>
      <c r="S18" s="176">
        <v>2</v>
      </c>
      <c r="T18" s="278">
        <v>2</v>
      </c>
      <c r="U18" s="279" t="str">
        <v>7 NEHOROSHIH MAKAR</v>
      </c>
      <c r="V18" s="168">
        <v>19.542999999999999</v>
      </c>
      <c r="W18" s="169">
        <f>IF(R18="","",COUNTIF(R12:R18,"-"))</f>
        <v>3</v>
      </c>
      <c r="X18" s="170">
        <v>0</v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>0</v>
      </c>
      <c r="AE18" s="170" t="str">
        <f>IF(R18="","",IF(R18="","",IF(AD18="0","0",COUNTIF(AD12:AD17,AD18))))</f>
        <v>0</v>
      </c>
      <c r="AF18" s="170" t="str">
        <v/>
      </c>
      <c r="AG18" s="170" t="str">
        <v>0</v>
      </c>
      <c r="AH18" s="170" t="str">
        <v/>
      </c>
      <c r="AI18" s="170" t="str">
        <v>0</v>
      </c>
      <c r="AJ18" s="170" t="str">
        <v/>
      </c>
      <c r="AK18" s="170" t="str">
        <v>0</v>
      </c>
      <c r="AL18" s="279" t="str">
        <v>1 BARDAKOV GLEB</v>
      </c>
      <c r="AM18" s="169">
        <f>COUNTIF(AS12:AS18,"W")</f>
        <v>0</v>
      </c>
      <c r="AN18" s="169">
        <f>IF(AR18="","",COUNTIF(AR12:AR18,"-"))</f>
        <v>1</v>
      </c>
      <c r="AO18" s="169">
        <v>7</v>
      </c>
      <c r="AP18" s="177">
        <v>7</v>
      </c>
      <c r="AQ18" s="178" t="str">
        <v>1 BARDAKOV GLEB</v>
      </c>
      <c r="AR18" s="179" t="str">
        <v>-</v>
      </c>
      <c r="AS18" s="57"/>
      <c r="AT18" s="113"/>
      <c r="AU18"/>
    </row>
    <row r="19" spans="1:47" ht="21.75" customHeight="1" thickBot="1">
      <c r="A19" s="116">
        <v>8</v>
      </c>
      <c r="B19" s="70">
        <v>8</v>
      </c>
      <c r="C19" s="71" t="s">
        <v>80</v>
      </c>
      <c r="D19" s="72" t="s">
        <v>101</v>
      </c>
      <c r="E19" s="50">
        <v>0</v>
      </c>
      <c r="F19" s="294">
        <v>0.995</v>
      </c>
      <c r="G19" s="294"/>
      <c r="H19" s="153" t="str">
        <v>-</v>
      </c>
      <c r="I19" s="154" t="str">
        <v/>
      </c>
      <c r="J19" s="149"/>
      <c r="K19" s="62">
        <v>20.024000000000001</v>
      </c>
      <c r="L19" s="53">
        <v>0</v>
      </c>
      <c r="M19" s="295">
        <v>0.56699999999999995</v>
      </c>
      <c r="N19" s="295"/>
      <c r="O19" s="174">
        <v>20.024000000000001</v>
      </c>
      <c r="P19" s="175">
        <v>3</v>
      </c>
      <c r="Q19" s="277">
        <v>3</v>
      </c>
      <c r="R19" s="166">
        <f t="shared" si="0"/>
        <v>20.024000000000001</v>
      </c>
      <c r="S19" s="176">
        <v>3</v>
      </c>
      <c r="T19" s="278">
        <v>3</v>
      </c>
      <c r="U19" s="279" t="str">
        <v>8 NAZARKIN BORIS</v>
      </c>
      <c r="V19" s="168">
        <v>20.024000000000001</v>
      </c>
      <c r="W19" s="169">
        <f>IF(R19="","",COUNTIF(R12:R19,"-"))</f>
        <v>3</v>
      </c>
      <c r="X19" s="170">
        <v>0</v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>0</v>
      </c>
      <c r="AE19" s="170" t="str">
        <f>IF(R19="","",IF(R19="","",IF(AD19="0","0",COUNTIF(AD12:AD18,AD19))))</f>
        <v>0</v>
      </c>
      <c r="AF19" s="170" t="str">
        <v/>
      </c>
      <c r="AG19" s="170" t="str">
        <v>0</v>
      </c>
      <c r="AH19" s="170" t="str">
        <v/>
      </c>
      <c r="AI19" s="170" t="str">
        <v>0</v>
      </c>
      <c r="AJ19" s="170" t="str">
        <v/>
      </c>
      <c r="AK19" s="170" t="str">
        <v>0</v>
      </c>
      <c r="AL19" s="279" t="str">
        <v>3 MAMONTOV TIMOFEI</v>
      </c>
      <c r="AM19" s="169">
        <f>COUNTIF(AS12:AS19,"W")</f>
        <v>0</v>
      </c>
      <c r="AN19" s="169">
        <f>IF(AR19="","",COUNTIF(AR12:AR19,"-"))</f>
        <v>2</v>
      </c>
      <c r="AO19" s="169">
        <v>8</v>
      </c>
      <c r="AP19" s="177">
        <v>7</v>
      </c>
      <c r="AQ19" s="178" t="str">
        <v>3 MAMONTOV TIMOFEI</v>
      </c>
      <c r="AR19" s="179" t="str">
        <v>-</v>
      </c>
      <c r="AS19" s="57"/>
      <c r="AT19"/>
      <c r="AU19"/>
    </row>
    <row r="20" spans="1:47" ht="21.75" customHeight="1">
      <c r="A20" s="117">
        <v>9</v>
      </c>
      <c r="B20" s="73">
        <v>9</v>
      </c>
      <c r="C20" s="74" t="s">
        <v>81</v>
      </c>
      <c r="D20" s="75">
        <v>18.492999999999999</v>
      </c>
      <c r="E20" s="51">
        <v>0</v>
      </c>
      <c r="F20" s="292">
        <v>0.749</v>
      </c>
      <c r="G20" s="292"/>
      <c r="H20" s="151">
        <v>18.492999999999999</v>
      </c>
      <c r="I20" s="155">
        <v>1</v>
      </c>
      <c r="J20" s="149"/>
      <c r="K20" s="63">
        <v>19.084</v>
      </c>
      <c r="L20" s="54">
        <v>0</v>
      </c>
      <c r="M20" s="293">
        <v>1.44</v>
      </c>
      <c r="N20" s="293"/>
      <c r="O20" s="164">
        <v>19.084</v>
      </c>
      <c r="P20" s="180">
        <v>1</v>
      </c>
      <c r="Q20" s="277">
        <v>1</v>
      </c>
      <c r="R20" s="166">
        <f t="shared" si="0"/>
        <v>18.492999999999999</v>
      </c>
      <c r="S20" s="176">
        <v>1</v>
      </c>
      <c r="T20" s="278">
        <v>1</v>
      </c>
      <c r="U20" s="279" t="str">
        <v>9 KULIKOVA ELENA</v>
      </c>
      <c r="V20" s="168">
        <v>18.492999999999999</v>
      </c>
      <c r="W20" s="169">
        <f>IF(R20="","",COUNTIF(R12:R20,"-"))</f>
        <v>3</v>
      </c>
      <c r="X20" s="170">
        <v>0</v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>0</v>
      </c>
      <c r="AE20" s="170" t="str">
        <f>IF(R20="","",IF(R20="","",IF(AD20="0","0",COUNTIF(AD12:AD19,AD20))))</f>
        <v>0</v>
      </c>
      <c r="AF20" s="170" t="str">
        <v/>
      </c>
      <c r="AG20" s="170" t="str">
        <v>0</v>
      </c>
      <c r="AH20" s="170" t="str">
        <v/>
      </c>
      <c r="AI20" s="170" t="str">
        <v>0</v>
      </c>
      <c r="AJ20" s="170" t="str">
        <v/>
      </c>
      <c r="AK20" s="170" t="str">
        <v>0</v>
      </c>
      <c r="AL20" s="279" t="str">
        <v>4 KOSOVSKII SEMEN</v>
      </c>
      <c r="AM20" s="169">
        <f>COUNTIF(AS12:AS20,"W")</f>
        <v>0</v>
      </c>
      <c r="AN20" s="169">
        <f>IF(AR20="","",COUNTIF(AR12:AR20,"-"))</f>
        <v>3</v>
      </c>
      <c r="AO20" s="169">
        <v>9</v>
      </c>
      <c r="AP20" s="177">
        <v>7</v>
      </c>
      <c r="AQ20" s="178" t="str">
        <v>4 KOSOVSKII SEMEN</v>
      </c>
      <c r="AR20" s="179" t="str">
        <v>-</v>
      </c>
      <c r="AS20" s="57"/>
      <c r="AT20"/>
      <c r="AU20"/>
    </row>
    <row r="21" spans="1:47" ht="21.75" customHeight="1" thickBot="1">
      <c r="A21" s="116">
        <v>10</v>
      </c>
      <c r="B21" s="70">
        <v>10</v>
      </c>
      <c r="C21" s="71" t="s">
        <v>82</v>
      </c>
      <c r="D21" s="72" t="s">
        <v>101</v>
      </c>
      <c r="E21" s="50">
        <v>0</v>
      </c>
      <c r="F21" s="294">
        <v>0.73899999999999999</v>
      </c>
      <c r="G21" s="294"/>
      <c r="H21" s="153" t="str">
        <v>-</v>
      </c>
      <c r="I21" s="154" t="str">
        <v/>
      </c>
      <c r="J21" s="149"/>
      <c r="K21" s="62" t="s">
        <v>101</v>
      </c>
      <c r="L21" s="53">
        <v>0</v>
      </c>
      <c r="M21" s="295">
        <v>0.66600000000000004</v>
      </c>
      <c r="N21" s="295"/>
      <c r="O21" s="174" t="str">
        <v>-</v>
      </c>
      <c r="P21" s="175" t="str">
        <v/>
      </c>
      <c r="Q21" s="277" t="str">
        <v/>
      </c>
      <c r="R21" s="166" t="str">
        <f t="shared" si="0"/>
        <v>-</v>
      </c>
      <c r="S21" s="176">
        <v>7</v>
      </c>
      <c r="T21" s="278">
        <v>10</v>
      </c>
      <c r="U21" s="279" t="str">
        <v>10 SAMUTICHEVA ANNA</v>
      </c>
      <c r="V21" s="168" t="str">
        <v>-</v>
      </c>
      <c r="W21" s="169">
        <f>IF(R21="","",COUNTIF(R12:R21,"-"))</f>
        <v>4</v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>0</v>
      </c>
      <c r="AE21" s="170" t="str">
        <f>IF(R21="","",IF(AD21="0","0",COUNTIF(AD12:AD20,AD21)))</f>
        <v>0</v>
      </c>
      <c r="AF21" s="170" t="str">
        <v/>
      </c>
      <c r="AG21" s="170" t="str">
        <v>0</v>
      </c>
      <c r="AH21" s="170" t="str">
        <v/>
      </c>
      <c r="AI21" s="170" t="str">
        <v>0</v>
      </c>
      <c r="AJ21" s="170" t="str">
        <v/>
      </c>
      <c r="AK21" s="170" t="str">
        <v>0</v>
      </c>
      <c r="AL21" s="279" t="str">
        <v>10 SAMUTICHEVA ANNA</v>
      </c>
      <c r="AM21" s="169">
        <f>COUNTIF(AS12:AS21,"W")</f>
        <v>0</v>
      </c>
      <c r="AN21" s="169">
        <f>IF(AR21="","",COUNTIF(AR12:AR21,"-"))</f>
        <v>4</v>
      </c>
      <c r="AO21" s="169">
        <v>10</v>
      </c>
      <c r="AP21" s="177">
        <v>7</v>
      </c>
      <c r="AQ21" s="178" t="str">
        <v>10 SAMUTICHEVA ANNA</v>
      </c>
      <c r="AR21" s="179" t="str">
        <v>-</v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AS7:AS8"/>
    <mergeCell ref="AN10:AN11"/>
    <mergeCell ref="AP7:AR7"/>
    <mergeCell ref="AP8:AR8"/>
    <mergeCell ref="AR10:AR11"/>
    <mergeCell ref="AS10:AS11"/>
    <mergeCell ref="AO10:AO11"/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F10:AF11"/>
    <mergeCell ref="AH10:AH11"/>
    <mergeCell ref="AJ10:AJ11"/>
    <mergeCell ref="AG10:AG11"/>
    <mergeCell ref="AI10:AI11"/>
    <mergeCell ref="AL10:AL11"/>
  </mergeCells>
  <phoneticPr fontId="11"/>
  <printOptions horizontalCentered="1"/>
  <pageMargins left="0.5" right="0.5" top="0.5" bottom="0.5" header="0.5" footer="0.5"/>
  <pageSetup paperSize="9" scale="44" fitToHeight="2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85" activePane="bottomRight" state="frozenSplit"/>
      <selection pane="topRight" activeCell="H1" sqref="H1"/>
      <selection pane="bottomLeft" activeCell="A18" sqref="A18"/>
      <selection pane="bottomRight" activeCell="B31" sqref="B31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8" t="s">
        <v>7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98" t="s">
        <v>15</v>
      </c>
      <c r="R1" s="398"/>
      <c r="S1" s="398"/>
      <c r="T1" s="145"/>
      <c r="U1" s="145"/>
      <c r="V1" s="145"/>
      <c r="W1" s="144"/>
    </row>
    <row r="2" spans="1:30" s="6" customFormat="1" ht="24.75" customHeight="1" thickBot="1">
      <c r="C2" s="399" t="s">
        <v>8</v>
      </c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401" t="s">
        <v>39</v>
      </c>
      <c r="R2" s="401"/>
      <c r="S2" s="40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400" t="s">
        <v>66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393" t="s">
        <v>32</v>
      </c>
      <c r="B5" s="395" t="s">
        <v>30</v>
      </c>
      <c r="C5" s="365" t="s">
        <v>18</v>
      </c>
      <c r="D5" s="391"/>
      <c r="E5" s="391"/>
      <c r="F5" s="391"/>
      <c r="G5" s="391"/>
      <c r="H5" s="391"/>
      <c r="I5" s="392"/>
      <c r="J5" s="397" t="s">
        <v>16</v>
      </c>
      <c r="K5" s="365" t="s">
        <v>19</v>
      </c>
      <c r="L5" s="366"/>
      <c r="M5" s="366"/>
      <c r="N5" s="366"/>
      <c r="O5" s="366"/>
      <c r="P5" s="366"/>
      <c r="Q5" s="367"/>
      <c r="R5" s="397" t="s">
        <v>17</v>
      </c>
      <c r="S5" s="404" t="s">
        <v>34</v>
      </c>
      <c r="T5" s="402" t="s">
        <v>43</v>
      </c>
      <c r="U5" s="406" t="s">
        <v>42</v>
      </c>
      <c r="V5" s="402" t="s">
        <v>37</v>
      </c>
      <c r="W5" s="402" t="s">
        <v>32</v>
      </c>
    </row>
    <row r="6" spans="1:30" s="14" customFormat="1" ht="125.1" customHeight="1" thickBot="1">
      <c r="A6" s="394"/>
      <c r="B6" s="396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41" t="s">
        <v>35</v>
      </c>
      <c r="I6" s="42" t="s">
        <v>31</v>
      </c>
      <c r="J6" s="397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41" t="s">
        <v>35</v>
      </c>
      <c r="Q6" s="29" t="s">
        <v>31</v>
      </c>
      <c r="R6" s="397"/>
      <c r="S6" s="405"/>
      <c r="T6" s="403"/>
      <c r="U6" s="407"/>
      <c r="V6" s="403"/>
      <c r="W6" s="403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IF(A3&lt;A8,"BYE",IF(ISERROR(VLOOKUP(A8,'Am Quals'!AO12:'Am Quals'!AQ111,3,FALSE))=TRUE,"BYE",VLOOKUP(A8,'Am Quals'!AO12:'Am Quals'!AQ111,3,FALSE)))</f>
        <v>27 KOLESOV ANTON</v>
      </c>
      <c r="C8" s="82"/>
      <c r="D8" s="83"/>
      <c r="E8" s="83"/>
      <c r="F8" s="83"/>
      <c r="G8" s="65" t="str">
        <f t="array" ref="G8:G39">IF(LEFT(C8:C39,1)="D","-",IF(D8:D39&gt;'Am Quals'!A6,"-",IF(C8:C39&gt;0,C8:C39+D8:D39*'Am Quals'!A5+F8:F39*'Am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IF(LEFT(K8:K39,1)="D","-",IF(L8:L39&gt;'Am Quals'!A6,"-",IF(K8:K39&gt;0,K8:K39+L8:L39*'Am Quals'!A5+N8:N39*'Am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27 KOLESOV ANTON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IF(A3&lt;A9,"BYE",IF(ISERROR(VLOOKUP(A9,'Am Quals'!AO12:'Am Quals'!AQ111,3,FALSE))=TRUE,"BYE",VLOOKUP(A9,'Am Quals'!AO12:'Am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IF(AND(LEFT(C8,1)="D",LEFT(C9,1)="D"),"0",IF(OR(C8="DNR",C9="DNR"),IF(C8="DNR",1,-1)*'Am Quals'!A8,IF(OR(ISBLANK(C8),ISBLANK(C9)),"",IF(OR(G8="-",G9="-"),IF(G8="-",1,-1)*'Am Quals'!A8,IF(ABS(G8-G9)&gt;'Am Quals'!A9,IF(G8-G9&gt;'Am Quals'!A9,1,-1)*'Am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IF(AND(LEFT(K8,1)="D",LEFT(K9,1)="D"),"0",IF(OR(K8="DNR",K9="DNR"),IF(K8="DNR",1,-1)*'Am Quals'!A8,IF(OR(ISBLANK(K8),ISBLANK(K9)),"",IF(OR(O8="-",O9="-"),IF(O8="-",1,-1)*'Am Quals'!A8,IF(ABS(O8-O9)&gt;'Am Quals'!A9,IF(O8-O9&gt;'Am Quals'!A9,1,-1)*'Am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IF(ISERROR(VLOOKUP(U9,'Am Quals'!U12:V111,2,FALSE))=TRUE,"",VLOOKUP(U9,'Am Quals'!U12:V111,2,FALSE))</f>
        <v/>
      </c>
      <c r="W9" s="169" t="str">
        <f>IF(ISERROR(VLOOKUP(U9,'Am Quals'!AL12:AO111,4,FALSE))=TRUE,"",VLOOKUP(U9,'Am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IF(A3&lt;A10,"BYE",IF(ISERROR(VLOOKUP(A10,'Am Quals'!AO12:'Am Quals'!AQ111,3,FALSE))=TRUE,"BYE",VLOOKUP(A10,'Am Quals'!AO12:'Am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IF(A3&lt;A11,"BYE",IF(ISERROR(VLOOKUP(A11,'Am Quals'!AO12:'Am Quals'!AQ111,3,FALSE))=TRUE,"BYE",VLOOKUP(A11,'Am Quals'!AO12:'Am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IF(AND(LEFT(C10,1)="D",LEFT(C11,1)="D"),"0",IF(OR(C10="DNR",C11="DNR"),IF(C10="DNR",1,-1)*'Am Quals'!A8,IF(OR(ISBLANK(C10),ISBLANK(C11)),"",IF(OR(G10="-",G11="-"),IF(G10="-",1,-1)*'Am Quals'!A8,IF(ABS(G10-G11)&gt;'Am Quals'!A9,IF(G10-G11&gt;'Am Quals'!A9,1,-1)*'Am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IF(AND(LEFT(K10,1)="D",LEFT(K11,1)="D"),"0",IF(OR(K10="DNR",K11="DNR"),IF(K10="DNR",1,-1)*'Am Quals'!A8,IF(OR(ISBLANK(K10),ISBLANK(K11)),"",IF(OR(O10="-",O11="-"),IF(O10="-",1,-1)*'Am Quals'!A8,IF(ABS(O10-O11)&gt;'Am Quals'!A9,IF(O10-O11&gt;'Am Quals'!A9,1,-1)*'Am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IF(ISERROR(VLOOKUP(U11,'Am Quals'!U12:V111,2,FALSE))=TRUE,"",VLOOKUP(U11,'Am Quals'!U12:V111,2,FALSE))</f>
        <v/>
      </c>
      <c r="W11" s="169" t="str">
        <f>IF(ISERROR(VLOOKUP(U11,'Am Quals'!AL12:AO111,4,FALSE))=TRUE,"",VLOOKUP(U11,'Am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IF(A3&lt;A12,"BYE",IF(ISERROR(VLOOKUP(A12,'Am Quals'!AO12:'Am Quals'!AQ111,3,FALSE))=TRUE,"BYE",VLOOKUP(A12,'Am Quals'!AO12:'Am Quals'!AQ111,3,FALSE)))</f>
        <v>20 YAKUSHKIN ANTON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20 YAKUSHKIN ANTON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IF(A3&lt;A13,"BYE",IF(ISERROR(VLOOKUP(A13,'Am Quals'!AO12:'Am Quals'!AQ111,3,FALSE))=TRUE,"BYE",VLOOKUP(A13,'Am Quals'!AO12:'Am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IF(AND(LEFT(C12,1)="D",LEFT(C13,1)="D"),"0",IF(OR(C12="DNR",C13="DNR"),IF(C12="DNR",1,-1)*'Am Quals'!A8,IF(OR(ISBLANK(C12),ISBLANK(C13)),"",IF(OR(G12="-",G13="-"),IF(G12="-",1,-1)*'Am Quals'!A8,IF(ABS(G12-G13)&gt;'Am Quals'!A9,IF(G12-G13&gt;'Am Quals'!A9,1,-1)*'Am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IF(AND(LEFT(K12,1)="D",LEFT(K13,1)="D"),"0",IF(OR(K12="DNR",K13="DNR"),IF(K12="DNR",1,-1)*'Am Quals'!A8,IF(OR(ISBLANK(K12),ISBLANK(K13)),"",IF(OR(O12="-",O13="-"),IF(O12="-",1,-1)*'Am Quals'!A8,IF(ABS(O12-O13)&gt;'Am Quals'!A9,IF(O12-O13&gt;'Am Quals'!A9,1,-1)*'Am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IF(ISERROR(VLOOKUP(U13,'Am Quals'!U12:V111,2,FALSE))=TRUE,"",VLOOKUP(U13,'Am Quals'!U12:V111,2,FALSE))</f>
        <v/>
      </c>
      <c r="W13" s="169" t="str">
        <f>IF(ISERROR(VLOOKUP(U13,'Am Quals'!AL12:AO111,4,FALSE))=TRUE,"",VLOOKUP(U13,'Am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IF(A3&lt;A14,"BYE",IF(ISERROR(VLOOKUP(A14,'Am Quals'!AO12:'Am Quals'!AQ111,3,FALSE))=TRUE,"BYE",VLOOKUP(A14,'Am Quals'!AO12:'Am Quals'!AQ111,3,FALSE)))</f>
        <v>19 SHERSHNEV ARTEM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19 SHERSHNEV ARTEM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IF(A3&lt;A15,"BYE",IF(ISERROR(VLOOKUP(A15,'Am Quals'!AO12:'Am Quals'!AQ111,3,FALSE))=TRUE,"BYE",VLOOKUP(A15,'Am Quals'!AO12:'Am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IF(AND(LEFT(C14,1)="D",LEFT(C15,1)="D"),"0",IF(OR(C14="DNR",C15="DNR"),IF(C14="DNR",1,-1)*'Am Quals'!A8,IF(OR(ISBLANK(C14),ISBLANK(C15)),"",IF(OR(G14="-",G15="-",),IF(G14="-",1,-1)*'Am Quals'!A8,IF(ABS(G14-G15)&gt;'Am Quals'!A9,IF(G14-G15&gt;'Am Quals'!A9,1,-1)*'Am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IF(AND(LEFT(K14,1)="D",LEFT(K15,1)="D"),"0",IF(OR(K14="DNR",K15="DNR"),IF(K14="DNR",1,-1)*'Am Quals'!A8,IF(OR(ISBLANK(K14),ISBLANK(K15)),"",IF(OR(O14="-",O15="-"),IF(O14="-",1,-1)*'Am Quals'!A8,IF(ABS(O14-O15)&gt;'Am Quals'!A9,IF(O14-O15&gt;'Am Quals'!A9,1,-1)*'Am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IF(ISERROR(VLOOKUP(U15,'Am Quals'!U12:V111,2,FALSE))=TRUE,"",VLOOKUP(U15,'Am Quals'!U12:V111,2,FALSE))</f>
        <v/>
      </c>
      <c r="W15" s="169" t="str">
        <f>IF(ISERROR(VLOOKUP(U15,'Am Quals'!AL12:AO111,4,FALSE))=TRUE,"",VLOOKUP(U15,'Am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IF(A3&lt;A16,"BYE",IF(ISERROR(VLOOKUP(A16,'Am Quals'!AO12:'Am Quals'!AQ111,3,FALSE))=TRUE,"BYE",VLOOKUP(A16,'Am Quals'!AO12:'Am Quals'!AQ111,3,FALSE)))</f>
        <v>24 PIGIDA MICHAIL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24 PIGIDA MICHAIL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IF(A3&lt;A17,"BYE",IF(ISERROR(VLOOKUP(A17,'Am Quals'!AO12:'Am Quals'!AQ111,3,FALSE))=TRUE,"BYE",VLOOKUP(A17,'Am Quals'!AO12:'Am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IF(AND(LEFT(C16,1)="D",LEFT(C17,1)="D"),"0",IF(OR(C16="DNR",C17="DNR"),IF(C16="DNR",1,-1)*'Am Quals'!A8,IF(OR(ISBLANK(C16),ISBLANK(C17)),"",IF(OR(G16="-",G17="-"),IF(G16="-",1,-1)*'Am Quals'!A8,IF(ABS(G16-G17)&gt;'Am Quals'!A9,IF(G16-G17&gt;'Am Quals'!A9,1,-1)*'Am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IF(AND(LEFT(K16,1)="D",LEFT(K17,1)="D"),"0",IF(OR(K16="DNR",K17="DNR"),IF(K16="DNR",1,-1)*'Am Quals'!A8,IF(OR(ISBLANK(K16),ISBLANK(K17)),"",IF(OR(O16="-",O17="-"),IF(O16="-",1,-1)*'Am Quals'!A8,IF(ABS(O16-O17)&gt;'Am Quals'!A9,IF(O16-O17&gt;'Am Quals'!A9,1,-1)*'Am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IF(ISERROR(VLOOKUP(U17,'Am Quals'!U12:V111,2,FALSE))=TRUE,"",VLOOKUP(U17,'Am Quals'!U12:V111,2,FALSE))</f>
        <v/>
      </c>
      <c r="W17" s="169" t="str">
        <f>IF(ISERROR(VLOOKUP(U17,'Am Quals'!AL12:AO111,4,FALSE))=TRUE,"",VLOOKUP(U17,'Am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IF(A3&lt;A18,"BYE",IF(ISERROR(VLOOKUP(A18,'Am Quals'!AO12:'Am Quals'!AQ111,3,FALSE))=TRUE,"BYE",VLOOKUP(A18,'Am Quals'!AO12:'Am Quals'!AQ111,3,FALSE)))</f>
        <v>16 BLYNSKY ANATOLY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16 BLYNSKY ANATOLY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IF(A3&lt;A19,"BYE",IF(ISERROR(VLOOKUP(A19,'Am Quals'!AO12:'Am Quals'!AQ111,3,FALSE))=TRUE,"BYE",VLOOKUP(A19,'Am Quals'!AO12:'Am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IF(AND(LEFT(C18,1)="D",LEFT(C19,1)="D"),"0",IF(OR(C18="DNR",C19="DNR"),IF(C18="DNR",1,-1)*'Am Quals'!A8,IF(OR(ISBLANK(C18),ISBLANK(C19)),"",IF(OR(G18="-",G19="-"),IF(G18="-",1,-1)*'Am Quals'!A8,IF(ABS(G18-G19)&gt;'Am Quals'!A9,IF(G18-G19&gt;'Am Quals'!A9,1,-1)*'Am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IF(AND(LEFT(K18,1)="D",LEFT(K19,1)="D"),"0",IF(OR(K18="DNR",K19="DNR"),IF(K18="DNR",1,-1)*'Am Quals'!A8,IF(OR(ISBLANK(K18),ISBLANK(K19)),"",IF(OR(O18="-",O19="-"),IF(O18="-",1,-1)*'Am Quals'!A8,IF(ABS(O18-O19)&gt;'Am Quals'!A9,IF(O18-O19&gt;'Am Quals'!A9,1,-1)*'Am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IF(ISERROR(VLOOKUP(U19,'Am Quals'!U12:V111,2,FALSE))=TRUE,"",VLOOKUP(U19,'Am Quals'!U12:V111,2,FALSE))</f>
        <v/>
      </c>
      <c r="W19" s="169" t="str">
        <f>IF(ISERROR(VLOOKUP(U19,'Am Quals'!AL12:AO111,4,FALSE))=TRUE,"",VLOOKUP(U19,'Am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IF(A3&lt;A20,"BYE",IF(ISERROR(VLOOKUP(A20,'Am Quals'!AO12:'Am Quals'!AQ111,3,FALSE))=TRUE,"BYE",VLOOKUP(A20,'Am Quals'!AO12:'Am Quals'!AQ111,3,FALSE)))</f>
        <v>21 YABLOKOV ARTEM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21 YABLOKOV ARTEM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IF(A3&lt;A21,"BYE",IF(ISERROR(VLOOKUP(A21,'Am Quals'!AO12:'Am Quals'!AQ111,3,FALSE))=TRUE,"BYE",VLOOKUP(A21,'Am Quals'!AO12:'Am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IF(AND(LEFT(C20,1)="D",LEFT(C21,1)="D"),"0",IF(OR(C20="DNR",C21="DNR"),IF(C20="DNR",1,-1)*'Am Quals'!A8,IF(OR(ISBLANK(C20),ISBLANK(C21)),"",IF(OR(G20="-",G21="-"),IF(G20="-",1,-1)*'Am Quals'!A8,IF(ABS(G20-G21)&gt;'Am Quals'!A9,IF(G20-G21&gt;'Am Quals'!A9,1,-1)*'Am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IF(AND(LEFT(K20,1)="D",LEFT(K21,1)="D"),"0",IF(OR(K20="DNR",K21="DNR"),IF(K20="DNR",1,-1)*'Am Quals'!A8,IF(OR(ISBLANK(K20),ISBLANK(K21)),"",IF(OR(O20="-",O21="-"),IF(O20="-",1,-1)*'Am Quals'!A8,IF(ABS(O20-O21)&gt;'Am Quals'!A9,IF(O20-O21&gt;'Am Quals'!A9,1,-1)*'Am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IF(ISERROR(VLOOKUP(U21,'Am Quals'!U12:V111,2,FALSE))=TRUE,"",VLOOKUP(U21,'Am Quals'!U12:V111,2,FALSE))</f>
        <v/>
      </c>
      <c r="W21" s="169" t="str">
        <f>IF(ISERROR(VLOOKUP(U21,'Am Quals'!AL12:AO111,4,FALSE))=TRUE,"",VLOOKUP(U21,'Am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IF(A3&lt;A22,"BYE",IF(ISERROR(VLOOKUP(A22,'Am Quals'!AO12:'Am Quals'!AQ111,3,FALSE))=TRUE,"BYE",VLOOKUP(A22,'Am Quals'!AO12:'Am Quals'!AQ111,3,FALSE)))</f>
        <v>17 KOSOVSKII ANDREI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17 KOSOVSKII ANDREI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IF(A3&lt;A23,"BYE",IF(ISERROR(VLOOKUP(A23,'Am Quals'!AO12:'Am Quals'!AQ111,3,FALSE))=TRUE,"BYE",VLOOKUP(A23,'Am Quals'!AO12:'Am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IF(AND(LEFT(C22,1)="D",LEFT(C23,1)="D"),"0",IF(OR(C22="DNR",C23="DNR"),IF(C22="DNR",1,-1)*'Am Quals'!A8,IF(OR(ISBLANK(C22),ISBLANK(C23)),"",IF(OR(G22="-",G23="-"),IF(G22="-",1,-1)*'Am Quals'!A8,IF(ABS(G22-G23)&gt;'Am Quals'!A9,IF(G22-G23&gt;'Am Quals'!A9,1,-1)*'Am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IF(AND(LEFT(K22,1)="D",LEFT(K23,1)="D"),"0",IF(OR(K22="DNR",K23="DNR"),IF(K22="DNR",1,-1)*'Am Quals'!A8,IF(OR(ISBLANK(K22),ISBLANK(K23)),"",IF(OR(O22="-",O23="-"),IF(O22="-",1,-1)*'Am Quals'!A8,IF(ABS(O22-O23)&gt;'Am Quals'!A9,IF(O22-O23&gt;'Am Quals'!A9,1,-1)*'Am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IF(ISERROR(VLOOKUP(U23,'Am Quals'!U12:V111,2,FALSE))=TRUE,"",VLOOKUP(U23,'Am Quals'!U12:V111,2,FALSE))</f>
        <v/>
      </c>
      <c r="W23" s="169" t="str">
        <f>IF(ISERROR(VLOOKUP(U23,'Am Quals'!AL12:AO111,4,FALSE))=TRUE,"",VLOOKUP(U23,'Am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IF(A3&lt;A24,"BYE",IF(ISERROR(VLOOKUP(A24,'Am Quals'!AO12:'Am Quals'!AQ111,3,FALSE))=TRUE,"BYE",VLOOKUP(A24,'Am Quals'!AO12:'Am Quals'!AQ111,3,FALSE)))</f>
        <v>28 GLUSHKO OLEG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28 GLUSHKO OLEG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IF(A3&lt;A25,"BYE",IF(ISERROR(VLOOKUP(A25,'Am Quals'!AO12:'Am Quals'!AQ111,3,FALSE))=TRUE,"BYE",VLOOKUP(A25,'Am Quals'!AO12:'Am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IF(AND(LEFT(C24,1)="D",LEFT(C25,1)="D"),"0",IF(OR(C24="DNR",C25="DNR"),IF(C24="DNR",1,-1)*'Am Quals'!A8,IF(OR(ISBLANK(C24),ISBLANK(C25)),"",IF(OR(G24="-",G25="-"),IF(G24="-",1,-1)*'Am Quals'!A8,IF(ABS(G24-G25)&gt;'Am Quals'!A9,IF(G24-G25&gt;'Am Quals'!A9,1,-1)*'Am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IF(AND(LEFT(K24,1)="D",LEFT(K25,1)="D"),"0",IF(OR(K24="DNR",K25="DNR"),IF(K24="DNR",1,-1)*'Am Quals'!A8,IF(OR(ISBLANK(K24),ISBLANK(K25)),"",IF(OR(O24="-",O25="-"),IF(O24="-",1,-1)*'Am Quals'!A8,IF(ABS(O24-O25)&gt;'Am Quals'!A9,IF(O24-O25&gt;'Am Quals'!A9,1,-1)*'Am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IF(ISERROR(VLOOKUP(U25,'Am Quals'!U12:V111,2,FALSE))=TRUE,"",VLOOKUP(U25,'Am Quals'!U12:V111,2,FALSE))</f>
        <v/>
      </c>
      <c r="W25" s="169" t="str">
        <f>IF(ISERROR(VLOOKUP(U25,'Am Quals'!AL12:AO111,4,FALSE))=TRUE,"",VLOOKUP(U25,'Am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IF(A3&lt;A26,"BYE",IF(ISERROR(VLOOKUP(A26,'Am Quals'!AO12:'Am Quals'!AQ111,3,FALSE))=TRUE,"BYE",VLOOKUP(A26,'Am Quals'!AO12:'Am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IF(A3&lt;A27,"BYE",IF(ISERROR(VLOOKUP(A27,'Am Quals'!AO12:'Am Quals'!AQ111,3,FALSE))=TRUE,"BYE",VLOOKUP(A27,'Am Quals'!AO12:'Am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IF(AND(LEFT(C26,1)="D",LEFT(C27,1)="D"),"0",IF(OR(C26="DNR",C27="DNR"),IF(C26="DNR",1,-1)*'Am Quals'!A8,IF(OR(ISBLANK(C26),ISBLANK(C27)),"",IF(OR(G26="-",G27="-"),IF(G26="-",1,-1)*'Am Quals'!A8,IF(ABS(G26-G27)&gt;'Am Quals'!A9,IF(G26-G27&gt;'Am Quals'!A9,1,-1)*'Am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IF(AND(LEFT(K26,1)="D",LEFT(K27,1)="D"),"0",IF(OR(K26="DNR",K27="DNR"),IF(K26="DNR",1,-1)*'Am Quals'!A8,IF(OR(ISBLANK(K26),ISBLANK(K27)),"",IF(OR(O26="-",O27="-"),IF(O26="-",1,-1)*'Am Quals'!A8,IF(ABS(O26-O27)&gt;'Am Quals'!A9,IF(O26-O27&gt;'Am Quals'!A9,1,-1)*'Am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IF(ISERROR(VLOOKUP(U27,'Am Quals'!U12:V111,2,FALSE))=TRUE,"",VLOOKUP(U27,'Am Quals'!U12:V111,2,FALSE))</f>
        <v/>
      </c>
      <c r="W27" s="169" t="str">
        <f>IF(ISERROR(VLOOKUP(U27,'Am Quals'!AL12:AO111,4,FALSE))=TRUE,"",VLOOKUP(U27,'Am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IF(A3&lt;A28,"BYE",IF(ISERROR(VLOOKUP(A28,'Am Quals'!AO12:'Am Quals'!AQ111,3,FALSE))=TRUE,"BYE",VLOOKUP(A28,'Am Quals'!AO12:'Am Quals'!AQ111,3,FALSE)))</f>
        <v>23 MATSUKEVICH ANATOLY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23 MATSUKEVICH ANATOLY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IF(A3&lt;A29,"BYE",IF(ISERROR(VLOOKUP(A29,'Am Quals'!AO12:'Am Quals'!AQ111,3,FALSE))=TRUE,"BYE",VLOOKUP(A29,'Am Quals'!AO12:'Am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IF(AND(LEFT(C28,1)="D",LEFT(C29,1)="D"),"0",IF(OR(C28="DNR",C29="DNR"),IF(C28="DNR",1,-1)*'Am Quals'!A8,IF(OR(ISBLANK(C28),ISBLANK(C29)),"",IF(OR(G28="-",G29="-"),IF(G28="-",1,-1)*'Am Quals'!A8,IF(ABS(G28-G29)&gt;'Am Quals'!A9,IF(G28-G29&gt;'Am Quals'!A9,1,-1)*'Am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IF(AND(LEFT(K28,1)="D",LEFT(K29,1)="D"),"0",IF(OR(K28="DNR",K29="DNR"),IF(K28="DNR",1,-1)*'Am Quals'!A8,IF(OR(ISBLANK(K28),ISBLANK(K29)),"",IF(OR(O28="-",O29="-"),IF(O28="-",1,-1)*'Am Quals'!A8,IF(ABS(O28-O29)&gt;'Am Quals'!A9,IF(O28-O29&gt;'Am Quals'!A9,1,-1)*'Am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IF(ISERROR(VLOOKUP(U29,'Am Quals'!U12:V111,2,FALSE))=TRUE,"",VLOOKUP(U29,'Am Quals'!U12:V111,2,FALSE))</f>
        <v/>
      </c>
      <c r="W29" s="169" t="str">
        <f>IF(ISERROR(VLOOKUP(U29,'Am Quals'!AL12:AO111,4,FALSE))=TRUE,"",VLOOKUP(U29,'Am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IF(A3&lt;A30,"BYE",IF(ISERROR(VLOOKUP(A30,'Am Quals'!AO12:'Am Quals'!AQ111,3,FALSE))=TRUE,"BYE",VLOOKUP(A30,'Am Quals'!AO12:'Am Quals'!AQ111,3,FALSE)))</f>
        <v>15 POPOV IGOR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15 POPOV IGOR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IF(A3&lt;A31,"BYE",IF(ISERROR(VLOOKUP(A31,'Am Quals'!AO12:'Am Quals'!AQ111,3,FALSE))=TRUE,"BYE",VLOOKUP(A31,'Am Quals'!AO12:'Am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IF(AND(LEFT(C30,1)="D",LEFT(C31,1)="D"),"0",IF(OR(C30="DNR",C31="DNR"),IF(C30="DNR",1,-1)*'Am Quals'!A8,IF(OR(ISBLANK(C30),ISBLANK(C31)),"",IF(OR(G30="-",G31="-"),IF(G30="-",1,-1)*'Am Quals'!A8,IF(ABS(G30-G31)&gt;'Am Quals'!A9,IF(G30-G31&gt;'Am Quals'!A9,1,-1)*'Am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IF(AND(LEFT(K30,1)="D",LEFT(K31,1)="D"),"0",IF(OR(K30="DNR",K31="DNR"),IF(K30="DNR",1,-1)*'Am Quals'!A8,IF(OR(ISBLANK(K30),ISBLANK(K31)),"",IF(OR(O30="-",O31="-"),IF(O30="-",1,-1)*'Am Quals'!A8,IF(ABS(O30-O31)&gt;'Am Quals'!A9,IF(O30-O31&gt;'Am Quals'!A9,1,-1)*'Am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IF(ISERROR(VLOOKUP(U31,'Am Quals'!U12:V111,2,FALSE))=TRUE,"",VLOOKUP(U31,'Am Quals'!U12:V111,2,FALSE))</f>
        <v/>
      </c>
      <c r="W31" s="169" t="str">
        <f>IF(ISERROR(VLOOKUP(U31,'Am Quals'!AL12:AO111,4,FALSE))=TRUE,"",VLOOKUP(U31,'Am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IF(A3&lt;A32,"BYE",IF(ISERROR(VLOOKUP(A32,'Am Quals'!AO12:'Am Quals'!AQ111,3,FALSE))=TRUE,"BYE",VLOOKUP(A32,'Am Quals'!AO12:'Am Quals'!AQ111,3,FALSE)))</f>
        <v>25 NIKULIN ANTON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25 NIKULIN ANTON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IF(A3&lt;A33,"BYE",IF(ISERROR(VLOOKUP(A33,'Am Quals'!AO12:'Am Quals'!AQ111,3,FALSE))=TRUE,"BYE",VLOOKUP(A33,'Am Quals'!AO12:'Am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IF(AND(LEFT(C32,1)="D",LEFT(C33,1)="D"),"0",IF(OR(C32="DNR",C33="DNR"),IF(C32="DNR",1,-1)*'Am Quals'!A8,IF(OR(ISBLANK(C32),ISBLANK(C33)),"",IF(OR(G32="-",G33="-"),IF(G32="-",1,-1)*'Am Quals'!A8,IF(ABS(G32-G33)&gt;'Am Quals'!A9,IF(G32-G33&gt;'Am Quals'!A9,1,-1)*'Am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IF(AND(LEFT(K32,1)="D",LEFT(K33,1)="D"),"0",IF(OR(K32="DNR",K33="DNR"),IF(K32="DNR",1,-1)*'Am Quals'!A8,IF(OR(ISBLANK(K32),ISBLANK(K33)),"",IF(OR(O32="-",O33="-"),IF(O32="-",1,-1)*'Am Quals'!A8,IF(ABS(O32-O33)&gt;'Am Quals'!A9,IF(O32-O33&gt;'Am Quals'!A9,1,-1)*'Am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IF(ISERROR(VLOOKUP(U33,'Am Quals'!U12:V111,2,FALSE))=TRUE,"",VLOOKUP(U33,'Am Quals'!U12:V111,2,FALSE))</f>
        <v/>
      </c>
      <c r="W33" s="169" t="str">
        <f>IF(ISERROR(VLOOKUP(U33,'Am Quals'!AL12:AO111,4,FALSE))=TRUE,"",VLOOKUP(U33,'Am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IF(A3&lt;A34,"BYE",IF(ISERROR(VLOOKUP(A34,'Am Quals'!AO12:'Am Quals'!AQ111,3,FALSE))=TRUE,"BYE",VLOOKUP(A34,'Am Quals'!AO12:'Am Quals'!AQ111,3,FALSE)))</f>
        <v>26 ARTEMOV GEORGY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26 ARTEMOV GEORGY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IF(A3&lt;A35,"BYE",IF(ISERROR(VLOOKUP(A35,'Am Quals'!AO12:'Am Quals'!AQ111,3,FALSE))=TRUE,"BYE",VLOOKUP(A35,'Am Quals'!AO12:'Am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IF(AND(LEFT(C34,1)="D",LEFT(C35,1)="D"),"0",IF(OR(C34="DNR",C35="DNR"),IF(C34="DNR",1,-1)*'Am Quals'!A8,IF(OR(ISBLANK(C34),ISBLANK(C35)),"",IF(OR(G34="-",G35="-"),IF(G34="-",1,-1)*'Am Quals'!A8,IF(ABS(G34-G35)&gt;'Am Quals'!A9,IF(G34-G35&gt;'Am Quals'!A9,1,-1)*'Am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IF(AND(LEFT(K34,1)="D",LEFT(K35,1)="D"),"0",IF(OR(K34="DNR",K35="DNR"),IF(K34="DNR",1,-1)*'Am Quals'!A8,IF(OR(ISBLANK(K34),ISBLANK(K35)),"",IF(OR(O34="-",O35="-"),IF(O34="-",1,-1)*'Am Quals'!A8,IF(ABS(O34-O35)&gt;'Am Quals'!A9,IF(O34-O35&gt;'Am Quals'!A9,1,-1)*'Am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IF(ISERROR(VLOOKUP(U35,'Am Quals'!U12:V111,2,FALSE))=TRUE,"",VLOOKUP(U35,'Am Quals'!U12:V111,2,FALSE))</f>
        <v/>
      </c>
      <c r="W35" s="169" t="str">
        <f>IF(ISERROR(VLOOKUP(U35,'Am Quals'!AL12:AO111,4,FALSE))=TRUE,"",VLOOKUP(U35,'Am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IF(A3&lt;A36,"BYE",IF(ISERROR(VLOOKUP(A36,'Am Quals'!AO12:'Am Quals'!AQ111,3,FALSE))=TRUE,"BYE",VLOOKUP(A36,'Am Quals'!AO12:'Am Quals'!AQ111,3,FALSE)))</f>
        <v>22 SAVIN ALEKSANR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22 SAVIN ALEKSANR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IF(A3&lt;A37,"BYE",IF(ISERROR(VLOOKUP(A37,'Am Quals'!AO12:'Am Quals'!AQ111,3,FALSE))=TRUE,"BYE",VLOOKUP(A37,'Am Quals'!AO12:'Am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IF(AND(LEFT(C36,1)="D",LEFT(C37,1)="D"),"0",IF(OR(C36="DNR",C37="DNR"),IF(C36="DNR",1,-1)*'Am Quals'!A8,IF(OR(ISBLANK(C36),ISBLANK(C37)),"",IF(OR(G36="-",G37="-"),IF(G36="-",1,-1)*'Am Quals'!A8,IF(ABS(G36-G37)&gt;'Am Quals'!A9,IF(G36-G37&gt;'Am Quals'!A9,1,-1)*'Am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IF(AND(LEFT(K36,1)="D",LEFT(K37,1)="D"),"0",IF(OR(K36="DNR",K37="DNR"),IF(K36="DNR",1,-1)*'Am Quals'!A8,IF(OR(ISBLANK(K36),ISBLANK(K37)),"",IF(OR(O36="-",O37="-"),IF(O36="-",1,-1)*'Am Quals'!A8,IF(ABS(O36-O37)&gt;'Am Quals'!A9,IF(O36-O37&gt;'Am Quals'!A9,1,-1)*'Am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IF(ISERROR(VLOOKUP(U37,'Am Quals'!U12:V111,2,FALSE))=TRUE,"",VLOOKUP(U37,'Am Quals'!U12:V111,2,FALSE))</f>
        <v/>
      </c>
      <c r="W37" s="169" t="str">
        <f>IF(ISERROR(VLOOKUP(U37,'Am Quals'!AL12:AO111,4,FALSE))=TRUE,"",VLOOKUP(U37,'Am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IF(A3&lt;A38,"BYE",IF(ISERROR(VLOOKUP(A38,'Am Quals'!AO12:'Am Quals'!AQ111,3,FALSE))=TRUE,"BYE",VLOOKUP(A38,'Am Quals'!AO12:'Am Quals'!AQ111,3,FALSE)))</f>
        <v>18 RYCHKOV SVYATOSLAV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18 RYCHKOV SVYATOSLAV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IF(A3&lt;A39,"BYE",IF(ISERROR(VLOOKUP(A39,'Am Quals'!AO12:'Am Quals'!AQ111,3,FALSE))=TRUE,"BYE",VLOOKUP(A39,'Am Quals'!AO12:'Am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IF(AND(LEFT(C38,1)="D",LEFT(C39,1)="D"),"0",IF(OR(C38="DNR",C39="DNR"),IF(C38="DNR",1,-1)*'Am Quals'!A8,IF(OR(ISBLANK(C38),ISBLANK(C39)),"",IF(OR(G38="-",G39="-"),IF(G38="-",1,-1)*'Am Quals'!A8,IF(ABS(G38-G39)&gt;'Am Quals'!A9,IF(G38-G39&gt;'Am Quals'!A9,1,-1)*'Am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IF(AND(LEFT(K38,1)="D",LEFT(K39,1)="D"),"0",IF(OR(K38="DNR",K39="DNR"),IF(K38="DNR",1,-1)*'Am Quals'!A8,IF(OR(ISBLANK(K38),ISBLANK(K39)),"",IF(OR(O38="-",O39="-"),IF(O38="-",1,-1)*'Am Quals'!A8,IF(ABS(O38-O39)&gt;'Am Quals'!A9,IF(O38-O39&gt;'Am Quals'!A9,1,-1)*'Am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IF(ISERROR(VLOOKUP(U39,'Am Quals'!U12:V111,2,FALSE))=TRUE,"",VLOOKUP(U39,'Am Quals'!U12:V111,2,FALSE))</f>
        <v/>
      </c>
      <c r="W39" s="169" t="str">
        <f>IF(ISERROR(VLOOKUP(U39,'Am Quals'!AL12:AO111,4,FALSE))=TRUE,"",VLOOKUP(U39,'Am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RUNOFF","",S8),IF(A3&lt;16,"BYE",IF(ISERROR(VLOOKUP(A43,'Am Quals'!AO12:'Am Quals'!AQ111,3,FALSE))=TRUE,"BYE",VLOOKUP(A43,'Am Quals'!AO12:'Am Quals'!AQ111,3,FALSE))))</f>
        <v>27 KOLESOV ANTON</v>
      </c>
      <c r="C43" s="94"/>
      <c r="D43" s="95"/>
      <c r="E43" s="95"/>
      <c r="F43" s="95"/>
      <c r="G43" s="65" t="str">
        <f t="array" ref="G43:G58">IF(LEFT(C43:C58,1)="D","-",IF(D43:D58&gt;'Am Quals'!A6,"-",IF(C43:C58&gt;0,C43:C58+D43:D58*'Am Quals'!A5+F43:F58*'Am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IF(LEFT(K43:K58,1)="D","-",IF(L43:L58&gt;'Am Quals'!A6,"-",IF(K43:K58&gt;0,K43:K58+L43:L58*'Am Quals'!A5+N43:N58*'Am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27 KOLESOV ANTON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206" t="str">
        <f>IF(A3&gt;16,IF(S10="TIE - HOLD RUNOFF","",S10),IF(A3&lt;16,"BYE",IF(ISERROR(VLOOKUP(A44,'Am Quals'!AO12:'Am Quals'!AQ111,3,FALSE))=TRUE,"BYE",VLOOKUP(A44,'Am Quals'!AO12:'Am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IF(AND(LEFT(C43,1)="D",LEFT(C44,1)="D"),"0",IF(OR(C43="DNR",C44="DNR"),IF(C43="DNR",1,-1)*'Am Quals'!A8,IF(OR(ISBLANK(C43),ISBLANK(C44)),"",IF(OR(G43="-",G44="-"),IF(G43="-",1,-1)*'Am Quals'!A8,IF(ABS(G43-G44)&gt;'Am Quals'!A9,IF(G43-G44&gt;'Am Quals'!A9,1,-1)*'Am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IF(AND(LEFT(K43,1)="D",LEFT(K44,1)="D"),"0",IF(OR(K43="DNR",K44="DNR"),IF(K43="DNR",1,-1)*'Am Quals'!A8,IF(OR(ISBLANK(K43),ISBLANK(K44)),"",IF(OR(O43="-",O44="-"),IF(O43="-",1,-1)*'Am Quals'!A8,IF(ABS(O43-O44)&gt;'Am Quals'!A9,IF(O43-O44&gt;'Am Quals'!A9,1,-1)*'Am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IF(ISERROR(VLOOKUP(U44,'Am Quals'!U12:V111,2,FALSE))=TRUE,"",VLOOKUP(U44,'Am Quals'!U12:V111,2,FALSE))</f>
        <v/>
      </c>
      <c r="W44" s="170" t="str">
        <f>IF(ISERROR(VLOOKUP(U44,'Am Quals'!AL12:AO111,4,FALSE))=TRUE,"",VLOOKUP(U44,'Am Quals'!AL12:AO111,4,FALSE))</f>
        <v/>
      </c>
    </row>
    <row r="45" spans="1:30" ht="25.5" customHeight="1">
      <c r="A45" s="207">
        <f>IF(S12=B12, A12, A13)</f>
        <v>8</v>
      </c>
      <c r="B45" s="208" t="str">
        <f>IF(A3&gt;16,IF(S12="TIE - HOLD RUNOFF","",S12),IF(A3&lt;16,"BYE",IF(ISERROR(VLOOKUP(A45,'Am Quals'!AO12:'Am Quals'!AQ111,3,FALSE))=TRUE,"BYE",VLOOKUP(A45,'Am Quals'!AO12:'Am Quals'!AQ111,3,FALSE))))</f>
        <v>20 YAKUSHKIN ANTON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/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206" t="str">
        <f>IF(A3&gt;16,IF(S14="TIE - HOLD RUNOFF","",S14),IF(A3&lt;16,"BYE",IF(ISERROR(VLOOKUP(A46,'Am Quals'!AO12:'Am Quals'!AQ111,3,FALSE))=TRUE,"BYE",VLOOKUP(A46,'Am Quals'!AO12:'Am Quals'!AQ111,3,FALSE))))</f>
        <v>19 SHERSHNEV ARTEM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IF(AND(LEFT(C45,1)="D",LEFT(C46,1)="D"),"0",IF(OR(C45="DNR",C46="DNR"),IF(C45="DNR",1,-1)*'Am Quals'!A8,IF(OR(ISBLANK(C45),ISBLANK(C46)),"",IF(OR(G45="-",G46="-"),IF(G45="-",1,-1)*'Am Quals'!A8,IF(ABS(G45-G46)&gt;'Am Quals'!A9,IF(G45-G46&gt;'Am Quals'!A9,1,-1)*'Am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IF(AND(LEFT(K45,1)="D",LEFT(K46,1)="D"),"0",IF(OR(K45="DNR",K46="DNR"),IF(K45="DNR",1,-1)*'Am Quals'!A8,IF(OR(ISBLANK(K45),ISBLANK(K46)),"",IF(OR(O45="-",O46="-"),IF(O45="-",1,-1)*'Am Quals'!A8,IF(ABS(O45-O46)&gt;'Am Quals'!A9,IF(O45-O46&gt;'Am Quals'!A9,1,-1)*'Am Quals'!A9,ROUND(O45-O46,3))))))</f>
        <v/>
      </c>
      <c r="S46" s="247" t="str">
        <f>IF(B46="BYE","(BYE)",IF(ISERROR(J46+R46)=TRUE,"",IF(J46+R46=0,"","by "&amp;ABS(J46+R46)&amp;" seconds")))</f>
        <v/>
      </c>
      <c r="T46" s="169" t="str">
        <v/>
      </c>
      <c r="U46" s="274" t="str">
        <f>IF(B46="BYE", B46, IF(ISERROR(J46+R46)=TRUE,"",IF(J46+R46&gt;0,B45,B46)))</f>
        <v/>
      </c>
      <c r="V46" s="168" t="str">
        <f>IF(ISERROR(VLOOKUP(U46,'Am Quals'!U12:V111,2,FALSE))=TRUE,"",VLOOKUP(U46,'Am Quals'!U12:V111,2,FALSE))</f>
        <v/>
      </c>
      <c r="W46" s="170" t="str">
        <f>IF(ISERROR(VLOOKUP(U46,'Am Quals'!AL12:AO111,4,FALSE))=TRUE,"",VLOOKUP(U46,'Am Quals'!AL12:AO111,4,FALSE))</f>
        <v/>
      </c>
    </row>
    <row r="47" spans="1:30" ht="25.5" customHeight="1">
      <c r="A47" s="207">
        <f>IF(S16=B16, A16, A17)</f>
        <v>4</v>
      </c>
      <c r="B47" s="208" t="str">
        <f>IF(A3&gt;16,IF(S16="TIE - HOLD RUNOFF","",S16),IF(A3&lt;16,"BYE",IF(ISERROR(VLOOKUP(A47,'Am Quals'!AO12:'Am Quals'!AQ111,3,FALSE))=TRUE,"BYE",VLOOKUP(A47,'Am Quals'!AO12:'Am Quals'!AQ111,3,FALSE))))</f>
        <v>24 PIGIDA MICHAIL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/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210" t="str">
        <f>IF(A3&gt;16,IF(S18="TIE - HOLD RUNOFF","",S18),IF(A3&lt;16,"BYE",IF(ISERROR(VLOOKUP(A48,'Am Quals'!AO12:'Am Quals'!AQ111,3,FALSE))=TRUE,"BYE",VLOOKUP(A48,'Am Quals'!AO12:'Am Quals'!AQ111,3,FALSE))))</f>
        <v>16 BLYNSKY ANATOLY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IF(AND(LEFT(C47,1)="D",LEFT(C48,1)="D"),"0",IF(OR(C47="DNR",C48="DNR"),IF(C47="DNR",1,-1)*'Am Quals'!A8,IF(OR(ISBLANK(C47),ISBLANK(C48)),"",IF(OR(G47="-",G48="-"),IF(G47="-",1,-1)*'Am Quals'!A8,IF(ABS(G47-G48)&gt;'Am Quals'!A9,IF(G47-G48&gt;'Am Quals'!A9,1,-1)*'Am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IF(AND(LEFT(K47,1)="D",LEFT(K48,1)="D"),"0",IF(OR(K47="DNR",K48="DNR"),IF(K47="DNR",1,-1)*'Am Quals'!A8,IF(OR(ISBLANK(K47),ISBLANK(K48)),"",IF(OR(O47="-",O48="-"),IF(O47="-",1,-1)*'Am Quals'!A8,IF(ABS(O47-O48)&gt;'Am Quals'!A9,IF(O47-O48&gt;'Am Quals'!A9,1,-1)*'Am Quals'!A9,ROUND(O47-O48,3))))))</f>
        <v/>
      </c>
      <c r="S48" s="247" t="str">
        <f>IF(B48="BYE","(BYE)",IF(ISERROR(J48+R48)=TRUE,"",IF(J48+R48=0,"","by "&amp;ABS(J48+R48)&amp;" seconds")))</f>
        <v/>
      </c>
      <c r="T48" s="169" t="str">
        <v/>
      </c>
      <c r="U48" s="274" t="str">
        <f>IF(B48="BYE", B48, IF(ISERROR(J48+R48)=TRUE,"",IF(J48+R48&gt;0,B47,B48)))</f>
        <v/>
      </c>
      <c r="V48" s="168" t="str">
        <f>IF(ISERROR(VLOOKUP(U48,'Am Quals'!U12:V111,2,FALSE))=TRUE,"",VLOOKUP(U48,'Am Quals'!U12:V111,2,FALSE))</f>
        <v/>
      </c>
      <c r="W48" s="170" t="str">
        <f>IF(ISERROR(VLOOKUP(U48,'Am Quals'!AL12:AO111,4,FALSE))=TRUE,"",VLOOKUP(U48,'Am Quals'!AL12:AO111,4,FALSE))</f>
        <v/>
      </c>
    </row>
    <row r="49" spans="1:23" ht="25.5" customHeight="1">
      <c r="A49" s="207">
        <f>IF(S20=B20, A20, A21)</f>
        <v>5</v>
      </c>
      <c r="B49" s="208" t="str">
        <f>IF(A3&gt;16,IF(S20="TIE - HOLD RUNOFF","",S20),IF(A3&lt;16,"BYE",IF(ISERROR(VLOOKUP(A49,'Am Quals'!AO12:'Am Quals'!AQ111,3,FALSE))=TRUE,"BYE",VLOOKUP(A49,'Am Quals'!AO12:'Am Quals'!AQ111,3,FALSE))))</f>
        <v>21 YABLOKOV ARTEM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/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210" t="str">
        <f>IF(A3&gt;16,IF(S22="TIE - HOLD RUNOFF","",S22),IF(A3&lt;16,"BYE",IF(ISERROR(VLOOKUP(A50,'Am Quals'!AO12:'Am Quals'!AQ111,3,FALSE))=TRUE,"BYE",VLOOKUP(A50,'Am Quals'!AO12:'Am Quals'!AQ111,3,FALSE))))</f>
        <v>17 KOSOVSKII ANDREI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IF(AND(LEFT(C49,1)="D",LEFT(C50,1)="D"),"0",IF(OR(C49="DNR",C50="DNR"),IF(C49="DNR",1,-1)*'Am Quals'!A8,IF(OR(ISBLANK(C49),ISBLANK(C50)),"",IF(OR(G49="-",G50="-"),IF(G49="-",1,-1)*'Am Quals'!A8,IF(ABS(G49-G50)&gt;'Am Quals'!A9,IF(G49-G50&gt;'Am Quals'!A9,1,-1)*'Am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IF(AND(LEFT(K49,1)="D",LEFT(K50,1)="D"),"0",IF(OR(K49="DNR",K50="DNR"),IF(K49="DNR",1,-1)*'Am Quals'!A8,IF(OR(ISBLANK(K49),ISBLANK(K50)),"",IF(OR(O49="-",O50="-"),IF(O49="-",1,-1)*'Am Quals'!A8,IF(ABS(O49-O50)&gt;'Am Quals'!A9,IF(O49-O50&gt;'Am Quals'!A9,1,-1)*'Am Quals'!A9,ROUND(O49-O50,3))))))</f>
        <v/>
      </c>
      <c r="S50" s="247" t="str">
        <f>IF(B50="BYE","(BYE)",IF(ISERROR(J50+R50)=TRUE,"",IF(J50+R50=0,"","by "&amp;ABS(J50+R50)&amp;" seconds")))</f>
        <v/>
      </c>
      <c r="T50" s="169" t="str">
        <v/>
      </c>
      <c r="U50" s="274" t="str">
        <f>IF(B50="BYE", B50, IF(ISERROR(J50+R50)=TRUE,"",IF(J50+R50&gt;0,B49,B50)))</f>
        <v/>
      </c>
      <c r="V50" s="168" t="str">
        <f>IF(ISERROR(VLOOKUP(U50,'Am Quals'!U12:V111,2,FALSE))=TRUE,"",VLOOKUP(U50,'Am Quals'!U12:V111,2,FALSE))</f>
        <v/>
      </c>
      <c r="W50" s="170" t="str">
        <f>IF(ISERROR(VLOOKUP(U50,'Am Quals'!AL12:AO111,4,FALSE))=TRUE,"",VLOOKUP(U50,'Am Quals'!AL12:AO111,4,FALSE))</f>
        <v/>
      </c>
    </row>
    <row r="51" spans="1:23" ht="25.5" customHeight="1">
      <c r="A51" s="207">
        <f>IF(S24=B24, A24, A25)</f>
        <v>2</v>
      </c>
      <c r="B51" s="208" t="str">
        <f>IF(A3&gt;16,IF(S24="TIE - HOLD RUNOFF","",S24),IF(A3&lt;16,"BYE",IF(ISERROR(VLOOKUP(A51,'Am Quals'!AO12:'Am Quals'!AQ111,3,FALSE))=TRUE,"BYE",VLOOKUP(A51,'Am Quals'!AO12:'Am Quals'!AQ111,3,FALSE))))</f>
        <v>28 GLUSHKO OLEG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28 GLUSHKO OLEG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210" t="str">
        <f>IF(A3&gt;16,IF(S26="TIE - HOLD RUNOFF","",S26),IF(A3&lt;16,"BYE",IF(ISERROR(VLOOKUP(A52,'Am Quals'!AO12:'Am Quals'!AQ111,3,FALSE))=TRUE,"BYE",VLOOKUP(A52,'Am Quals'!AO12:'Am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IF(AND(LEFT(C51,1)="D",LEFT(C52,1)="D"),"0",IF(OR(C51="DNR",C52="DNR"),IF(C51="DNR",1,-1)*'Am Quals'!A8,IF(OR(ISBLANK(C51),ISBLANK(C52)),"",IF(OR(G51="-",G52="-"),IF(G51="-",1,-1)*'Am Quals'!A8,IF(ABS(G51-G52)&gt;'Am Quals'!A9,IF(G51-G52&gt;'Am Quals'!A9,1,-1)*'Am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IF(AND(LEFT(K51,1)="D",LEFT(K52,1)="D"),"0",IF(OR(K51="DNR",K52="DNR"),IF(K51="DNR",1,-1)*'Am Quals'!A8,IF(OR(ISBLANK(K51),ISBLANK(K52)),"",IF(OR(O51="-",O52="-"),IF(O51="-",1,-1)*'Am Quals'!A8,IF(ABS(O51-O52)&gt;'Am Quals'!A9,IF(O51-O52&gt;'Am Quals'!A9,1,-1)*'Am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IF(ISERROR(VLOOKUP(U52,'Am Quals'!U12:V111,2,FALSE))=TRUE,"",VLOOKUP(U52,'Am Quals'!U12:V111,2,FALSE))</f>
        <v/>
      </c>
      <c r="W52" s="170" t="str">
        <f>IF(ISERROR(VLOOKUP(U52,'Am Quals'!AL12:AO111,4,FALSE))=TRUE,"",VLOOKUP(U52,'Am Quals'!AL12:AO111,4,FALSE))</f>
        <v/>
      </c>
    </row>
    <row r="53" spans="1:23" ht="25.5" customHeight="1">
      <c r="A53" s="207">
        <f>IF(S28=B28, A28, A29)</f>
        <v>7</v>
      </c>
      <c r="B53" s="208" t="str">
        <f>IF(A3&gt;16,IF(S28="TIE - HOLD RUNOFF","",S28),IF(A3&lt;16,"BYE",IF(ISERROR(VLOOKUP(A53,'Am Quals'!AO12:'Am Quals'!AQ111,3,FALSE))=TRUE,"BYE",VLOOKUP(A53,'Am Quals'!AO12:'Am Quals'!AQ111,3,FALSE))))</f>
        <v>23 MATSUKEVICH ANATOLY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/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210" t="str">
        <f>IF(A3&gt;16,IF(S30="TIE - HOLD RUNOFF","",S30),IF(A3&lt;16,"BYE",IF(ISERROR(VLOOKUP(A54,'Am Quals'!AO12:'Am Quals'!AQ111,3,FALSE))=TRUE,"BYE",VLOOKUP(A54,'Am Quals'!AO12:'Am Quals'!AQ111,3,FALSE))))</f>
        <v>15 POPOV IGOR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IF(AND(LEFT(C53,1)="D",LEFT(C54,1)="D"),"0",IF(OR(C53="DNR",C54="DNR"),IF(C53="DNR",1,-1)*'Am Quals'!A8,IF(OR(ISBLANK(C53),ISBLANK(C54)),"",IF(OR(G53="-",G54="-"),IF(G53="-",1,-1)*'Am Quals'!A8,IF(ABS(G53-G54)&gt;'Am Quals'!A9,IF(G53-G54&gt;'Am Quals'!A9,1,-1)*'Am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IF(AND(LEFT(K53,1)="D",LEFT(K54,1)="D"),"0",IF(OR(K53="DNR",K54="DNR"),IF(K53="DNR",1,-1)*'Am Quals'!A8,IF(OR(ISBLANK(K53),ISBLANK(K54)),"",IF(OR(O53="-",O54="-"),IF(O53="-",1,-1)*'Am Quals'!A8,IF(ABS(O53-O54)&gt;'Am Quals'!A9,IF(O53-O54&gt;'Am Quals'!A9,1,-1)*'Am Quals'!A9,ROUND(O53-O54,3))))))</f>
        <v/>
      </c>
      <c r="S54" s="247" t="str">
        <f>IF(B54="BYE","(BYE)",IF(ISERROR(J54+R54)=TRUE,"",IF(J54+R54=0,"","by "&amp;ABS(J54+R54)&amp;" seconds")))</f>
        <v/>
      </c>
      <c r="T54" s="169" t="str">
        <v/>
      </c>
      <c r="U54" s="274" t="str">
        <f>IF(B54="BYE", B54, IF(ISERROR(J54+R54)=TRUE,"",IF(J54+R54&gt;0,B53,B54)))</f>
        <v/>
      </c>
      <c r="V54" s="168" t="str">
        <f>IF(ISERROR(VLOOKUP(U54,'Am Quals'!U12:V111,2,FALSE))=TRUE,"",VLOOKUP(U54,'Am Quals'!U12:V111,2,FALSE))</f>
        <v/>
      </c>
      <c r="W54" s="170" t="str">
        <f>IF(ISERROR(VLOOKUP(U54,'Am Quals'!AL12:AO111,4,FALSE))=TRUE,"",VLOOKUP(U54,'Am Quals'!AL12:AO111,4,FALSE))</f>
        <v/>
      </c>
    </row>
    <row r="55" spans="1:23" ht="25.5" customHeight="1">
      <c r="A55" s="207">
        <f>IF(S32=B32, A32, A33)</f>
        <v>3</v>
      </c>
      <c r="B55" s="208" t="str">
        <f>IF(A3&gt;16,IF(S32="TIE - HOLD RUNOFF","",S32),IF(A3&lt;16,"BYE",IF(ISERROR(VLOOKUP(A55,'Am Quals'!AO12:'Am Quals'!AQ111,3,FALSE))=TRUE,"BYE",VLOOKUP(A55,'Am Quals'!AO12:'Am Quals'!AQ111,3,FALSE))))</f>
        <v>25 NIKULIN ANTON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/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210" t="str">
        <f>IF(A3&gt;16,IF(S34="TIE - HOLD RUNOFF","",S34),IF(A3&lt;16,"BYE",IF(ISERROR(VLOOKUP(A56,'Am Quals'!AO12:'Am Quals'!AQ111,3,FALSE))=TRUE,"BYE",VLOOKUP(A56,'Am Quals'!AO12:'Am Quals'!AQ111,3,FALSE))))</f>
        <v>26 ARTEMOV GEORGY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IF(AND(LEFT(C55,1)="D",LEFT(C56,1)="D"),"0",IF(OR(C55="DNR",C56="DNR"),IF(C55="DNR",1,-1)*'Am Quals'!A8,IF(OR(ISBLANK(C55),ISBLANK(C56)),"",IF(OR(G55="-",G56="-"),IF(G55="-",1,-1)*'Am Quals'!A8,IF(ABS(G55-G56)&gt;'Am Quals'!A9,IF(G55-G56&gt;'Am Quals'!A9,1,-1)*'Am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IF(AND(LEFT(K55,1)="D",LEFT(K56,1)="D"),"0",IF(OR(K55="DNR",K56="DNR"),IF(K55="DNR",1,-1)*'Am Quals'!A8,IF(OR(ISBLANK(K55),ISBLANK(K56)),"",IF(OR(O55="-",O56="-"),IF(O55="-",1,-1)*'Am Quals'!A8,IF(ABS(O55-O56)&gt;'Am Quals'!A9,IF(O55-O56&gt;'Am Quals'!A9,1,-1)*'Am Quals'!A9,ROUND(O55-O56,3))))))</f>
        <v/>
      </c>
      <c r="S56" s="247" t="str">
        <f>IF(B56="BYE","(BYE)",IF(ISERROR(J56+R56)=TRUE,"",IF(J56+R56=0,"","by "&amp;ABS(J56+R56)&amp;" seconds")))</f>
        <v/>
      </c>
      <c r="T56" s="169" t="str">
        <v/>
      </c>
      <c r="U56" s="274" t="str">
        <f>IF(B56="BYE", B56, IF(ISERROR(J56+R56)=TRUE,"",IF(J56+R56&gt;0,B55,B56)))</f>
        <v/>
      </c>
      <c r="V56" s="168" t="str">
        <f>IF(ISERROR(VLOOKUP(U56,'Am Quals'!U12:V111,2,FALSE))=TRUE,"",VLOOKUP(U56,'Am Quals'!U12:V111,2,FALSE))</f>
        <v/>
      </c>
      <c r="W56" s="170" t="str">
        <f>IF(ISERROR(VLOOKUP(U56,'Am Quals'!AL12:AO111,4,FALSE))=TRUE,"",VLOOKUP(U56,'Am Quals'!AL12:AO111,4,FALSE))</f>
        <v/>
      </c>
    </row>
    <row r="57" spans="1:23" ht="25.5" customHeight="1">
      <c r="A57" s="207">
        <f>IF(S36=B36, A36, A37)</f>
        <v>6</v>
      </c>
      <c r="B57" s="208" t="str">
        <f>IF(A3&gt;16,IF(S36="TIE - HOLD RUNOFF","",S36),IF(A3&lt;16,"BYE",IF(ISERROR(VLOOKUP(A57,'Am Quals'!AO12:'Am Quals'!AQ111,3,FALSE))=TRUE,"BYE",VLOOKUP(A57,'Am Quals'!AO12:'Am Quals'!AQ111,3,FALSE))))</f>
        <v>22 SAVIN ALEKSANR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/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212" t="str">
        <f>IF(A3&gt;16,IF(S38="TIE - HOLD RUNOFF","",S38),IF(A3&lt;16,"BYE",IF(ISERROR(VLOOKUP(A58,'Am Quals'!AO12:'Am Quals'!AQ111,3,FALSE))=TRUE,"BYE",VLOOKUP(A58,'Am Quals'!AO12:'Am Quals'!AQ111,3,FALSE))))</f>
        <v>18 RYCHKOV SVYATOSLAV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IF(AND(LEFT(C57,1)="D",LEFT(C58,1)="D"),"0",IF(OR(C57="DNR",C58="DNR"),IF(C57="DNR",1,-1)*'Am Quals'!A8,IF(OR(ISBLANK(C57),ISBLANK(C58)),"",IF(OR(G57="-",G58="-"),IF(G57="-",1,-1)*'Am Quals'!A8,IF(ABS(G57-G58)&gt;'Am Quals'!A9,IF(G57-G58&gt;'Am Quals'!A9,1,-1)*'Am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IF(AND(LEFT(K57,1)="D",LEFT(K58,1)="D"),"0",IF(OR(K57="DNR",K58="DNR"),IF(K57="DNR",1,-1)*'Am Quals'!A8,IF(OR(ISBLANK(K57),ISBLANK(K58)),"",IF(OR(O57="-",O58="-"),IF(O57="-",1,-1)*'Am Quals'!A8,IF(ABS(O57-O58)&gt;'Am Quals'!A9,IF(O57-O58&gt;'Am Quals'!A9,1,-1)*'Am Quals'!A9,ROUND(O57-O58,3))))))</f>
        <v/>
      </c>
      <c r="S58" s="256" t="str">
        <f>IF(B58="BYE","(BYE)",IF(ISERROR(J58+R58)=TRUE,"",IF(J58+R58=0,"","by "&amp;ABS(J58+R58)&amp;" seconds")))</f>
        <v/>
      </c>
      <c r="T58" s="169" t="str">
        <v/>
      </c>
      <c r="U58" s="274" t="str">
        <f>IF(B58="BYE", B58, IF(ISERROR(J58+R58)=TRUE,"",IF(J58+R58&gt;0,B57,B58)))</f>
        <v/>
      </c>
      <c r="V58" s="168" t="str">
        <f>IF(ISERROR(VLOOKUP(U58,'Am Quals'!U12:V111,2,FALSE))=TRUE,"",VLOOKUP(U58,'Am Quals'!U12:V111,2,FALSE))</f>
        <v/>
      </c>
      <c r="W58" s="170" t="str">
        <f>IF(ISERROR(VLOOKUP(U58,'Am Quals'!AL12:AO111,4,FALSE))=TRUE,"",VLOOKUP(U58,'Am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RUNOFF","",S43),IF(A3&lt;8,"BYE",IF(ISERROR(VLOOKUP(A62,'Am Quals'!AO12:'Am Quals'!AQ111,3,FALSE))=TRUE,"BYE",VLOOKUP(A62,'Am Quals'!AO12:'Am Quals'!AQ111,3,FALSE))))</f>
        <v>27 KOLESOV ANTON</v>
      </c>
      <c r="C62" s="82"/>
      <c r="D62" s="83"/>
      <c r="E62" s="83"/>
      <c r="F62" s="83"/>
      <c r="G62" s="65" t="str">
        <f t="array" ref="G62:G69">IF(LEFT(C62:C69,1)="D","-",IF(D62:D69&gt;'Am Quals'!A6,"-",IF(C62:C69&gt;0,C62:C69+D62:D69*'Am Quals'!A5+F62:F69*'Am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IF(LEFT(K62:K69,1)="D","-",IF(L62:L69&gt;'Am Quals'!A6,"-",IF(K62:K69&gt;0,K62:K69+L62:L69*'Am Quals'!A5+N62:N69*'Am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/>
      </c>
      <c r="T62" s="169"/>
      <c r="U62" s="274"/>
      <c r="V62" s="168"/>
      <c r="W62" s="170"/>
    </row>
    <row r="63" spans="1:23" ht="25.5" customHeight="1" thickBot="1">
      <c r="A63" s="205">
        <f>IF(S45=B45, A45, A46)</f>
        <v>9</v>
      </c>
      <c r="B63" s="210" t="str">
        <f>IF(A3&gt;8,IF(S45="TIE - HOLD RUNOFF","",S45),IF(A3&lt;8,"BYE",IF(ISERROR(VLOOKUP(A63,'Am Quals'!AO12:'Am Quals'!AQ111,3,FALSE))=TRUE,"BYE",VLOOKUP(A63,'Am Quals'!AO12:'Am Quals'!AQ111,3,FALSE))))</f>
        <v/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IF(AND(LEFT(C62,1)="D",LEFT(C63,1)="D"),"0",IF(OR(C62="DNR",C63="DNR"),IF(C62="DNR",1,-1)*'Am Quals'!A8,IF(OR(ISBLANK(C62),ISBLANK(C63)),"",IF(OR(G62="-",G63="-"),IF(G62="-",1,-1)*'Am Quals'!A8,IF(ABS(G62-G63)&gt;'Am Quals'!A9,IF(G62-G63&gt;'Am Quals'!A9,1,-1)*'Am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IF(AND(LEFT(K62,1)="D",LEFT(K63,1)="D"),"0",IF(OR(K62="DNR",K63="DNR"),IF(K62="DNR",1,-1)*'Am Quals'!A8,IF(OR(ISBLANK(K62),ISBLANK(K63)),"",IF(OR(O62="-",O63="-"),IF(O62="-",1,-1)*'Am Quals'!A8,IF(ABS(O62-O63)&gt;'Am Quals'!A9,IF(O62-O63&gt;'Am Quals'!A9,1,-1)*'Am Quals'!A9,ROUND(O62-O63,3))))))</f>
        <v/>
      </c>
      <c r="S63" s="247" t="str">
        <f>IF(B63="BYE","(BYE)",IF(ISERROR(J63+R63)=TRUE,"",IF(J63+R63=0,"","by "&amp;ABS(J63+R63)&amp;" seconds")))</f>
        <v/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/>
      </c>
      <c r="V63" s="168" t="str">
        <f>IF(ISERROR(VLOOKUP(U63,'Am Quals'!U12:V111,2,FALSE))=TRUE,"",VLOOKUP(U63,'Am Quals'!U12:V111,2,FALSE))</f>
        <v/>
      </c>
      <c r="W63" s="170" t="str">
        <f>IF(ISERROR(VLOOKUP(U63,'Am Quals'!AL12:AO111,4,FALSE))=TRUE,"",VLOOKUP(U63,'Am Quals'!AL12:AO111,4,FALSE))</f>
        <v/>
      </c>
    </row>
    <row r="64" spans="1:23" ht="25.5" customHeight="1">
      <c r="A64" s="207">
        <f>IF(S47=B47, A47, A48)</f>
        <v>13</v>
      </c>
      <c r="B64" s="213" t="str">
        <f>IF(A3&gt;8,IF(S47="TIE - HOLD RUNOFF","",S47),IF(A3&lt;8,"BYE",IF(ISERROR(VLOOKUP(A64,'Am Quals'!AO12:'Am Quals'!AQ111,3,FALSE))=TRUE,"BYE",VLOOKUP(A64,'Am Quals'!AO12:'Am Quals'!AQ111,3,FALSE))))</f>
        <v/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/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12</v>
      </c>
      <c r="B65" s="210" t="str">
        <f>IF(A3&gt;8,IF(S49="TIE - HOLD RUNOFF","",S49),IF(A3&lt;8,"BYE",IF(ISERROR(VLOOKUP(A65,'Am Quals'!AO12:'Am Quals'!AQ111,3,FALSE))=TRUE,"BYE",VLOOKUP(A65,'Am Quals'!AO12:'Am Quals'!AQ111,3,FALSE))))</f>
        <v/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IF(AND(LEFT(C64,1)="D",LEFT(C65,1)="D"),"0",IF(OR(C64="DNR",C65="DNR"),IF(C64="DNR",1,-1)*'Am Quals'!A8,IF(OR(ISBLANK(C64),ISBLANK(C65)),"",IF(OR(G64="-",G65="-"),IF(G64="-",1,-1)*'Am Quals'!A8,IF(ABS(G64-G65)&gt;'Am Quals'!A9,IF(G64-G65&gt;'Am Quals'!A9,1,-1)*'Am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IF(AND(LEFT(K64,1)="D",LEFT(K65,1)="D"),"0",IF(OR(K64="DNR",K65="DNR"),IF(K64="DNR",1,-1)*'Am Quals'!A8,IF(OR(ISBLANK(K64),ISBLANK(K65)),"",IF(OR(O64="-",O65="-"),IF(O64="-",1,-1)*'Am Quals'!A8,IF(ABS(O64-O65)&gt;'Am Quals'!A9,IF(O64-O65&gt;'Am Quals'!A9,1,-1)*'Am Quals'!A9,ROUND(O64-O65,3))))))</f>
        <v/>
      </c>
      <c r="S65" s="247" t="str">
        <f>IF(B65="BYE","(BYE)",IF(ISERROR(J65+R65)=TRUE,"",IF(J65+R65=0,"","by "&amp;ABS(J65+R65)&amp;" seconds")))</f>
        <v/>
      </c>
      <c r="T65" s="169" t="str">
        <v/>
      </c>
      <c r="U65" s="274" t="str">
        <f>IF(B65="BYE", B65, IF(ISERROR(J65+R65)=TRUE,"",IF(J65+R65&gt;0,B64,B65)))</f>
        <v/>
      </c>
      <c r="V65" s="168" t="str">
        <f>IF(ISERROR(VLOOKUP(U65,'Am Quals'!U12:V111,2,FALSE))=TRUE,"",VLOOKUP(U65,'Am Quals'!U12:V111,2,FALSE))</f>
        <v/>
      </c>
      <c r="W65" s="170" t="str">
        <f>IF(ISERROR(VLOOKUP(U65,'Am Quals'!AL12:AO111,4,FALSE))=TRUE,"",VLOOKUP(U65,'Am Quals'!AL12:AO111,4,FALSE))</f>
        <v/>
      </c>
    </row>
    <row r="66" spans="1:23" ht="25.5" customHeight="1">
      <c r="A66" s="207">
        <f>IF(S51=B51, A51, A52)</f>
        <v>2</v>
      </c>
      <c r="B66" s="213" t="str">
        <f>IF(A3&gt;8,IF(S51="TIE - HOLD RUNOFF","",S51),IF(A3&lt;8,"BYE",IF(ISERROR(VLOOKUP(A66,'Am Quals'!AO12:'Am Quals'!AQ111,3,FALSE))=TRUE,"BYE",VLOOKUP(A66,'Am Quals'!AO12:'Am Quals'!AQ111,3,FALSE))))</f>
        <v>28 GLUSHKO OLEG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/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10</v>
      </c>
      <c r="B67" s="210" t="str">
        <f>IF(A3&gt;8,IF(S53="TIE - HOLD RUNOFF","",S53),IF(A3&lt;8,"BYE",IF(ISERROR(VLOOKUP(A67,'Am Quals'!AO12:'Am Quals'!AQ111,3,FALSE))=TRUE,"BYE",VLOOKUP(A67,'Am Quals'!AO12:'Am Quals'!AQ111,3,FALSE))))</f>
        <v/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IF(AND(LEFT(C66,1)="D",LEFT(C67,1)="D"),"0",IF(OR(C66="DNR",C67="DNR"),IF(C66="DNR",1,-1)*'Am Quals'!A8,IF(OR(ISBLANK(C66),ISBLANK(C67)),"",IF(OR(G66="-",G67="-"),IF(G66="-",1,-1)*'Am Quals'!A8,IF(ABS(G66-G67)&gt;'Am Quals'!A9,IF(G66-G67&gt;'Am Quals'!A9,1,-1)*'Am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IF(AND(LEFT(K66,1)="D",LEFT(K67,1)="D"),"0",IF(OR(K66="DNR",K67="DNR"),IF(K66="DNR",1,-1)*'Am Quals'!A8,IF(OR(ISBLANK(K66),ISBLANK(K67)),"",IF(OR(O66="-",O67="-"),IF(O66="-",1,-1)*'Am Quals'!A8,IF(ABS(O66-O67)&gt;'Am Quals'!A9,IF(O66-O67&gt;'Am Quals'!A9,1,-1)*'Am Quals'!A9,ROUND(O66-O67,3))))))</f>
        <v/>
      </c>
      <c r="S67" s="247" t="str">
        <f>IF(B67="BYE","(BYE)",IF(ISERROR(J67+R67)=TRUE,"",IF(J67+R67=0,"","by "&amp;ABS(J67+R67)&amp;" seconds")))</f>
        <v/>
      </c>
      <c r="T67" s="169" t="str">
        <v/>
      </c>
      <c r="U67" s="274" t="str">
        <f>IF(B67="BYE", B67, IF(ISERROR(J67+R67)=TRUE,"",IF(J67+R67&gt;0,B66,B67)))</f>
        <v/>
      </c>
      <c r="V67" s="168" t="str">
        <f>IF(ISERROR(VLOOKUP(U67,'Am Quals'!U12:V111,2,FALSE))=TRUE,"",VLOOKUP(U67,'Am Quals'!U12:V111,2,FALSE))</f>
        <v/>
      </c>
      <c r="W67" s="170" t="str">
        <f>IF(ISERROR(VLOOKUP(U67,'Am Quals'!AL12:AO111,4,FALSE))=TRUE,"",VLOOKUP(U67,'Am Quals'!AL12:AO111,4,FALSE))</f>
        <v/>
      </c>
    </row>
    <row r="68" spans="1:23" ht="25.5" customHeight="1" thickTop="1">
      <c r="A68" s="207">
        <f>IF(S55=B55, A55, A56)</f>
        <v>14</v>
      </c>
      <c r="B68" s="213" t="str">
        <f>IF(A3&gt;8,IF(S55="TIE - HOLD RUNOFF","",S55),IF(A3&lt;8,"BYE",IF(ISERROR(VLOOKUP(A68,'Am Quals'!AO12:'Am Quals'!AQ111,3,FALSE))=TRUE,"BYE",VLOOKUP(A68,'Am Quals'!AO12:'Am Quals'!AQ111,3,FALSE))))</f>
        <v/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/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11</v>
      </c>
      <c r="B69" s="214" t="str">
        <f>IF(A3&gt;8,IF(S57="TIE - HOLD RUNOFF","",S57),IF(A3&lt;8,"BYE",IF(ISERROR(VLOOKUP(A69,'Am Quals'!AO12:'Am Quals'!AQ111,3,FALSE))=TRUE,"BYE",VLOOKUP(A69,'Am Quals'!AO12:'Am Quals'!AQ111,3,FALSE))))</f>
        <v/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IF(AND(LEFT(C68,1)="D",LEFT(C69,1)="D"),"0",IF(OR(C68="DNR",C69="DNR"),IF(C68="DNR",1,-1)*'Am Quals'!A8,IF(OR(ISBLANK(C68),ISBLANK(C69)),"",IF(OR(G68="-",G69="-"),IF(G68="-",1,-1)*'Am Quals'!A8,IF(ABS(G68-G69)&gt;'Am Quals'!A9,IF(G68-G69&gt;'Am Quals'!A9,1,-1)*'Am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IF(AND(LEFT(K68,1)="D",LEFT(K69,1)="D"),"0",IF(OR(K68="DNR",K69="DNR"),IF(K68="DNR",1,-1)*'Am Quals'!A8,IF(OR(ISBLANK(K68),ISBLANK(K69)),"",IF(OR(O68="-",O69="-"),IF(O68="-",1,-1)*'Am Quals'!A8,IF(ABS(O68-O69)&gt;'Am Quals'!A9,IF(O68-O69&gt;'Am Quals'!A9,1,-1)*'Am Quals'!A9,ROUND(O68-O69,3))))))</f>
        <v/>
      </c>
      <c r="S69" s="256" t="str">
        <f>IF(B69="BYE","(BYE)",IF(ISERROR(J69+R69)=TRUE,"",IF(J69+R69=0,"","by "&amp;ABS(J69+R69)&amp;" seconds")))</f>
        <v/>
      </c>
      <c r="T69" s="169" t="str">
        <v/>
      </c>
      <c r="U69" s="274" t="str">
        <f>IF(B69="BYE", B69, IF(ISERROR(J69+R69)=TRUE,"",IF(J69+R69&gt;0,B68,B69)))</f>
        <v/>
      </c>
      <c r="V69" s="168" t="str">
        <f>IF(ISERROR(VLOOKUP(U69,'Am Quals'!U12:V111,2,FALSE))=TRUE,"",VLOOKUP(U69,'Am Quals'!U12:V111,2,FALSE))</f>
        <v/>
      </c>
      <c r="W69" s="170" t="str">
        <f>IF(ISERROR(VLOOKUP(U69,'Am Quals'!AL12:AO111,4,FALSE))=TRUE,"",VLOOKUP(U69,'Am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9</v>
      </c>
      <c r="B73" s="198" t="str">
        <f>IF(A3&gt;4,IF(S62="TIE - HOLD RUNOFF","",S62),IF(A3&lt;4,"BYE",IF(ISERROR(VLOOKUP(A73,'Am Quals'!AO12:'Am Quals'!AQ111,3,FALSE))=TRUE,"BYE",VLOOKUP(A73,'Am Quals'!AO12:'Am Quals'!AQ111,3,FALSE))))</f>
        <v/>
      </c>
      <c r="C73" s="94"/>
      <c r="D73" s="95"/>
      <c r="E73" s="95"/>
      <c r="F73" s="95"/>
      <c r="G73" s="65" t="str">
        <f t="array" ref="G73:G76">IF(LEFT(C73:C76,1)="D","-",IF(D73:D76&gt;'Am Quals'!A6,"-",IF(C73:C76&gt;0,C73:C76+D73:D76*'Am Quals'!A5+F73:F76*'Am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IF(LEFT(K73:K76,1)="D","-",IF(L73:L76&gt;'Am Quals'!A6,"-",IF(K73:K76&gt;0,K73:K76+L73:L76*'Am Quals'!A5+N73:N76*'Am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/>
      </c>
      <c r="T73" s="169"/>
      <c r="U73" s="274"/>
      <c r="V73" s="275"/>
      <c r="W73" s="274"/>
    </row>
    <row r="74" spans="1:23" ht="25.5" customHeight="1" thickBot="1">
      <c r="A74" s="205">
        <f>IF(S64=B64, A64, A65)</f>
        <v>13</v>
      </c>
      <c r="B74" s="210" t="str">
        <f>IF(A3&gt;4,IF(S64="TIE - HOLD RUNOFF","",S64),IF(A3&lt;4,"BYE",IF(ISERROR(VLOOKUP(A74,'Am Quals'!AO12:'Am Quals'!AQ111,3,FALSE))=TRUE,"BYE",VLOOKUP(A74,'Am Quals'!AO12:'Am Quals'!AQ111,3,FALSE))))</f>
        <v/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IF(AND(LEFT(C73,1)="D",LEFT(C74,1)="D"),"0",IF(OR(C73="DNR",C74="DNR"),IF(C73="DNR",1,-1)*'Am Quals'!A8,IF(OR(ISBLANK(C73),ISBLANK(C74)),"",IF(OR(G73="-",G74="-"),IF(G73="-",1,-1)*'Am Quals'!A8,IF(ABS(G73-G74)&gt;'Am Quals'!A9,IF(G73-G74&gt;'Am Quals'!A9,1,-1)*'Am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IF(AND(LEFT(K73,1)="D",LEFT(K74,1)="D"),"0",IF(OR(K73="DNR",K74="DNR"),IF(K73="DNR",1,-1)*'Am Quals'!A8,IF(OR(ISBLANK(K73),ISBLANK(K74)),"",IF(OR(O73="-",O74="-"),IF(O73="-",1,-1)*'Am Quals'!A8,IF(ABS(O73-O74)&gt;'Am Quals'!A9,IF(O73-O74&gt;'Am Quals'!A9,1,-1)*'Am Quals'!A9,ROUND(O73-O74,3))))))</f>
        <v/>
      </c>
      <c r="S74" s="247" t="str">
        <f>IF(B74="BYE","(BYE)",IF(ISERROR(J74+R74)=TRUE,"",IF(J74+R74=0,"","by "&amp;ABS(J74+R74)&amp;" seconds")))</f>
        <v/>
      </c>
      <c r="T74" s="169"/>
      <c r="U74" s="274" t="str">
        <f>IF(B74="BYE", B74, IF(ISERROR(J74+R74)=TRUE,"",IF(J74+R74&gt;0,B73,B74)))</f>
        <v/>
      </c>
      <c r="V74" s="275"/>
      <c r="W74" s="274"/>
    </row>
    <row r="75" spans="1:23" ht="25.5" customHeight="1">
      <c r="A75" s="207">
        <f>IF(S66=B66, A66, A67)</f>
        <v>10</v>
      </c>
      <c r="B75" s="213" t="str">
        <f>IF(A3&gt;4,IF(S66="TIE - HOLD RUNOFF","",S66),IF(A3&lt;4,"BYE",IF(ISERROR(VLOOKUP(A75,'Am Quals'!AO12:'Am Quals'!AQ111,3,FALSE))=TRUE,"BYE",VLOOKUP(A75,'Am Quals'!AO12:'Am Quals'!AQ111,3,FALSE))))</f>
        <v/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/>
      </c>
      <c r="T75" s="169"/>
      <c r="U75" s="274"/>
      <c r="V75" s="275"/>
      <c r="W75" s="274"/>
    </row>
    <row r="76" spans="1:23" ht="25.5" customHeight="1" thickBot="1">
      <c r="A76" s="211">
        <f>IF(S68=B68, A68, A69)</f>
        <v>14</v>
      </c>
      <c r="B76" s="214" t="str">
        <f>IF(A3&gt;4,IF(S68="TIE - HOLD RUNOFF","",S68),IF(A3&lt;4,"BYE",IF(ISERROR(VLOOKUP(A76,'Am Quals'!AO12:'Am Quals'!AQ111,3,FALSE))=TRUE,"BYE",VLOOKUP(A76,'Am Quals'!AO12:'Am Quals'!AQ111,3,FALSE))))</f>
        <v/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IF(AND(LEFT(C75,1)="D",LEFT(C76,1)="D"),"0",IF(OR(C75="DNR",C76="DNR"),IF(C75="DNR",1,-1)*'Am Quals'!A8,IF(OR(ISBLANK(C75),ISBLANK(C76)),"",IF(OR(G75="-",G76="-"),IF(G75="-",1,-1)*'Am Quals'!A8,IF(ABS(G75-G76)&gt;'Am Quals'!A9,IF(G75-G76&gt;'Am Quals'!A9,1,-1)*'Am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IF(AND(LEFT(K75,1)="D",LEFT(K76,1)="D"),"0",IF(OR(K75="DNR",K76="DNR"),IF(K75="DNR",1,-1)*'Am Quals'!A8,IF(OR(ISBLANK(K75),ISBLANK(K76)),"",IF(OR(O75="-",O76="-"),IF(O75="-",1,-1)*'Am Quals'!A8,IF(ABS(O75-O76)&gt;'Am Quals'!A9,IF(O75-O76&gt;'Am Quals'!A9,1,-1)*'Am Quals'!A9,ROUND(O75-O76,3))))))</f>
        <v/>
      </c>
      <c r="S76" s="256" t="str">
        <f>IF(B76="BYE","(BYE)",IF(ISERROR(J76+R76)=TRUE,"",IF(J76+R76=0,"","by "&amp;ABS(J76+R76)&amp;" seconds")))</f>
        <v/>
      </c>
      <c r="T76" s="169"/>
      <c r="U76" s="274" t="str">
        <f>IF(B76="BYE", B76, IF(ISERROR(J76+R76)=TRUE,"",IF(J76+R76&gt;0,B75,B76)))</f>
        <v/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13</v>
      </c>
      <c r="B80" s="198" t="str">
        <f>IF(A3&gt;2,IF(B74="BYE","BYE",IF(U74="","",U74)),IF(ISERROR(VLOOKUP(A80,'Am Quals'!AO12:'Am Quals'!AQ111,3,FALSE))=TRUE,"BYE",VLOOKUP(A80,'Am Quals'!AO12:'Am Quals'!AQ111,3,FALSE)))</f>
        <v/>
      </c>
      <c r="C80" s="94"/>
      <c r="D80" s="95"/>
      <c r="E80" s="95"/>
      <c r="F80" s="95"/>
      <c r="G80" s="65" t="str">
        <f t="array" ref="G80:G81">IF(LEFT(C80:C81,1)="D","-",IF(D80:D81&gt;'Am Quals'!A6,"-",IF(C80:C81&gt;0,C80:C81+D80:D81*'Am Quals'!A5+F80:F81*'Am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IF(LEFT(K80:K81,1)="D","-",IF(L80:L81&gt;'Am Quals'!A6,"-",IF(K80:K81&gt;0,K80:K81+L80:L81*'Am Quals'!A5+N80:N81*'Am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/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IF(ISERROR(VLOOKUP(U80,'Am Quals'!U12:V111,2,FALSE))=TRUE,"",VLOOKUP(U80,'Am Quals'!U12:V111,2,FALSE))</f>
        <v/>
      </c>
      <c r="W80" s="170" t="str">
        <f>IF(ISERROR(VLOOKUP(U80,'Am Quals'!AL12:AO111,4,FALSE))=TRUE,"",VLOOKUP(U80,'Am Quals'!AL12:AO111,4,FALSE))</f>
        <v/>
      </c>
    </row>
    <row r="81" spans="1:23" ht="25.5" customHeight="1" thickBot="1">
      <c r="A81" s="211">
        <f>IF(B74="BYE",A74,IF(S75=B75, A76, A75))</f>
        <v>14</v>
      </c>
      <c r="B81" s="215" t="str">
        <f>IF(A3&gt;2,IF(B76="BYE","BYE",IF(U76="","",U76)),IF(ISERROR(VLOOKUP(A81,'Am Quals'!AO12:'Am Quals'!AQ111,3,FALSE))=TRUE,"BYE",VLOOKUP(A81,'Am Quals'!AO12:'Am Quals'!AQ111,3,FALSE)))</f>
        <v/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IF(AND(LEFT(C80,1)="D",LEFT(C81,1)="D"),"0",IF(OR(C80="DNR",C81="DNR"),IF(C80="DNR",1,-1)*'Am Quals'!A8,IF(OR(ISBLANK(C80),ISBLANK(C81)),"",IF(OR(G80="-",G81="-"),IF(G80="-",1,-1)*'Am Quals'!A8,IF(ABS(G80-G81)&gt;'Am Quals'!A9,IF(G80-G81&gt;'Am Quals'!A9,1,-1)*'Am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IF(AND(LEFT(K80,1)="D",LEFT(K81,1)="D"),"0",IF(OR(K80="DNR",K81="DNR"),IF(K80="DNR",1,-1)*'Am Quals'!A8,IF(OR(ISBLANK(K80),ISBLANK(K81)),"",IF(OR(O80="-",O81="-"),IF(O80="-",1,-1)*'Am Quals'!A8,IF(ABS(O80-O81)&gt;'Am Quals'!A9,IF(O80-O81&gt;'Am Quals'!A9,1,-1)*'Am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IF(ISERROR(VLOOKUP(U81,'Am Quals'!U12:V111,2,FALSE))=TRUE,"",VLOOKUP(U81,'Am Quals'!U12:V111,2,FALSE))</f>
        <v/>
      </c>
      <c r="W81" s="170" t="str">
        <f>IF(ISERROR(VLOOKUP(U81,'Am Quals'!AL12:AO111,4,FALSE))=TRUE,"",VLOOKUP(U81,'Am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9</v>
      </c>
      <c r="B85" s="198" t="str">
        <f>IF(A3&gt;2,IF(S73="TIE - HOLD RUNOFF","",S73),IF(ISERROR(VLOOKUP(A85,'Am Quals'!AO12:'Am Quals'!AQ111,3,FALSE))=TRUE,"BYE",VLOOKUP(A85,'Am Quals'!AO12:'Am Quals'!AQ111,3,FALSE)))</f>
        <v/>
      </c>
      <c r="C85" s="94" t="s">
        <v>71</v>
      </c>
      <c r="D85" s="95">
        <v>0</v>
      </c>
      <c r="E85" s="95" t="s">
        <v>71</v>
      </c>
      <c r="F85" s="95"/>
      <c r="G85" s="65">
        <f t="array" ref="G85:G86">IF(LEFT(C85:C86,1)="D","-",IF(D85:D86&gt;'Am Quals'!A6,"-",IF(C85:C86&gt;0,C85:C86+D85:D86*'Am Quals'!A5+F85:F86*'Am Quals'!A7,"")))</f>
        <v>12.12</v>
      </c>
      <c r="H85" s="216">
        <f t="array" ref="H85:H86">IF(G85:G86="","",IF(G85:G86="-","",RANK(G85:G86,G85:G86,1)))</f>
        <v>1</v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IF(LEFT(K85:K86,1)="D","-",IF(L85:L86&gt;'Am Quals'!A6,"-",IF(K85:K86&gt;0,K85:K86+L85:L86*'Am Quals'!A5+N85:N86*'Am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IF(ISERROR(VLOOKUP(U85,'Am Quals'!U12:V111,2,FALSE))=TRUE,"",VLOOKUP(U85,'Am Quals'!U12:V111,2,FALSE))</f>
        <v/>
      </c>
      <c r="W85" s="170" t="str">
        <f>IF(ISERROR(VLOOKUP(U85,'Am Quals'!AL12:AO111,4,FALSE))=TRUE,"",VLOOKUP(U85,'Am Quals'!AL12:AO111,4,FALSE))</f>
        <v/>
      </c>
    </row>
    <row r="86" spans="1:23" ht="25.5" customHeight="1" thickBot="1">
      <c r="A86" s="211">
        <f>IF(S75=B75, A75, A76)</f>
        <v>10</v>
      </c>
      <c r="B86" s="215" t="str">
        <f>IF(A3&gt;2,IF(S75="TIE - HOLD RUNOFF","",S75),IF(ISERROR(VLOOKUP(A86,'Am Quals'!AO12:'Am Quals'!AQ111,3,FALSE))=TRUE,"BYE",VLOOKUP(A86,'Am Quals'!AO12:'Am Quals'!AQ111,3,FALSE)))</f>
        <v/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IF(AND(LEFT(C85,1)="D",LEFT(C86,1)="D"),"0",IF(OR(C85="DNR",C86="DNR"),IF(C85="DNR",1,-1)*'Am Quals'!A8,IF(OR(ISBLANK(C85),ISBLANK(C86)),"",IF(OR(G85="-",G86="-"),IF(G85="-",1,-1)*'Am Quals'!A8,IF(ABS(G85-G86)&gt;'Am Quals'!A9,IF(G85-G86&gt;'Am Quals'!A9,1,-1)*'Am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IF(AND(LEFT(K85,1)="D",LEFT(K86,1)="D"),"0",IF(OR(K85="DNR",K86="DNR"),IF(K85="DNR",1,-1)*'Am Quals'!A8,IF(OR(ISBLANK(K85),ISBLANK(K86)),"",IF(OR(O85="-",O86="-"),IF(O85="-",1,-1)*'Am Quals'!A8,IF(ABS(O85-O86)&gt;'Am Quals'!A9,IF(O85-O86&gt;'Am Quals'!A9,1,-1)*'Am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IF(ISERROR(VLOOKUP(U86,'Am Quals'!U12:V111,2,FALSE))=TRUE,"",VLOOKUP(U86,'Am Quals'!U12:V111,2,FALSE))</f>
        <v/>
      </c>
      <c r="W86" s="170" t="str">
        <f>IF(ISERROR(VLOOKUP(U86,'Am Quals'!AL12:AO111,4,FALSE))=TRUE,"",VLOOKUP(U86,'Am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9" t="s">
        <v>36</v>
      </c>
      <c r="B89" s="39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5" t="s">
        <v>38</v>
      </c>
      <c r="B90" s="36" t="s">
        <v>30</v>
      </c>
      <c r="C90" s="37" t="s">
        <v>37</v>
      </c>
      <c r="D90" s="44" t="s">
        <v>32</v>
      </c>
      <c r="E90" s="311"/>
      <c r="F90" s="311"/>
      <c r="G90" s="45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263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266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263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266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263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266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263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263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266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263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266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263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266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263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263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263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266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263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266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263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266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263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266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263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266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263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266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271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A6" sqref="A6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">
        <v>7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71" t="s">
        <v>15</v>
      </c>
      <c r="AQ1" s="372"/>
      <c r="AR1" s="318"/>
      <c r="AS1" s="316"/>
    </row>
    <row r="2" spans="1:48" s="6" customFormat="1">
      <c r="A2" s="17"/>
      <c r="B2" s="17"/>
      <c r="C2"/>
      <c r="D2" s="384" t="s">
        <v>8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73" t="s">
        <v>39</v>
      </c>
      <c r="AQ2" s="374"/>
      <c r="AR2" s="318"/>
      <c r="AS2" s="316"/>
    </row>
    <row r="3" spans="1:48" s="6" customFormat="1" ht="30">
      <c r="A3" s="17"/>
      <c r="B3" s="17"/>
      <c r="C3"/>
      <c r="D3" s="382" t="s">
        <v>67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75" t="s">
        <v>52</v>
      </c>
      <c r="C5" s="376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77" t="s">
        <v>49</v>
      </c>
      <c r="C6" s="378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77" t="s">
        <v>61</v>
      </c>
      <c r="C7" s="378"/>
      <c r="D7" s="380" t="s">
        <v>13</v>
      </c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 t="str">
        <f>IF(ISERROR(0.1*AR12)=TRUE,"",ROUND(0.1*AR12,2))</f>
        <v/>
      </c>
      <c r="B8" s="379" t="s">
        <v>50</v>
      </c>
      <c r="C8" s="378"/>
      <c r="D8" s="385" t="s">
        <v>14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 t="str">
        <f>IF(ISERROR(0.1*AR12)=TRUE,"",ROUND(0.1*AR12,2))</f>
        <v/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38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38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/>
      <c r="C12" s="67"/>
      <c r="D12" s="68"/>
      <c r="E12" s="69"/>
      <c r="F12" s="292"/>
      <c r="G12" s="292"/>
      <c r="H12" s="151" t="str">
        <f t="array" ref="H12:H111">IF(LEFT(D12:D111,1)="D","-",IF(E12:E111&gt;A6,"-",IF(D12:D111&gt;0,D12:D111+E12:E111*A5+G12:G111*A7,"")))</f>
        <v/>
      </c>
      <c r="I12" s="152" t="str">
        <f t="array" ref="I12:I111">IF(H12:H111="","",IF(H12:H111="-","",RANK(H12:H111,H12:H111,1)))</f>
        <v/>
      </c>
      <c r="J12" s="149"/>
      <c r="K12" s="78"/>
      <c r="L12" s="79"/>
      <c r="M12" s="293"/>
      <c r="N12" s="293"/>
      <c r="O12" s="164" t="str">
        <f t="array" ref="O12:O111">IF(LEFT(K12:K111,1)="D","-",IF(L12:L111&gt;A6,"-",IF(K12:K111&gt;0,K12:K111+L12:L111*A5+N12:N111*A7,"")))</f>
        <v/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/>
      </c>
      <c r="S12" s="167" t="str">
        <f t="array" ref="S12:S111">IF(R12:R111="","",VLOOKUP(U12:U111,AL12:AP111,5,FALSE))</f>
        <v/>
      </c>
      <c r="T12" s="278" t="str">
        <f t="array" ref="T12:T111">IF(R12:R111="","",IF(R12:R111="-",COUNT(Q12:Q111)+W12:W111,Q12:Q111+AE12:AE111+AG12:AG111+AI12:AI111+AK12:AK111))</f>
        <v/>
      </c>
      <c r="U12" s="279" t="str">
        <f t="array" ref="U12:U111">IF(B12:B111 ="","",B12:B111 &amp; " ")&amp;C12:C111</f>
        <v/>
      </c>
      <c r="V12" s="168" t="str">
        <f t="array" ref="V12:V111">R12:R111</f>
        <v/>
      </c>
      <c r="W12" s="169" t="str">
        <f>IF(R12="","",COUNTIF(R12:R12,"-"))</f>
        <v/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/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/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/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/>
      </c>
      <c r="AL12" s="279" t="str">
        <f t="array" ref="AL12:AL111">AQ12:AQ111</f>
        <v>BYE</v>
      </c>
      <c r="AM12" s="169">
        <f>COUNTIF(AS12:AS12,"W")</f>
        <v>0</v>
      </c>
      <c r="AN12" s="169" t="str">
        <f>IF(AR12="","",COUNTIF(AR12:AR12,"-"))</f>
        <v/>
      </c>
      <c r="AO12" s="169" t="str">
        <f t="array" ref="AO12:AO111">IF(AQ12:AQ111="BYE","",IF(AS12:AS111="W","",IF(AS7="N",IF(AP12:AP111&lt;=COUNT(Q12:Q111),AP12:AP111-AM12:AM111,""),IF(AP12:AP111&lt;=COUNT(Q12:Q111),AP12:AP111-AM12:AM111,AP12:AP111-AM12:AM111+AN12:AN111-1))))</f>
        <v/>
      </c>
      <c r="AP12" s="171" t="str">
        <f t="array" ref="AP12:AP111">IF(R12:R111="","",IF(AP11:AP110+1&lt;=COUNT(Q12:Q111),AP11:AP110+1,COUNT(Q12:Q111)+1))</f>
        <v/>
      </c>
      <c r="AQ12" s="172" t="str">
        <f t="array" ref="AQ12:AQ111">IF(R12:R111="","BYE",IF(ISERROR(VLOOKUP(A12:A111,T12:U111,2,FALSE))=TRUE,"",VLOOKUP(A12:A111,T12:U111,2,FALSE)))</f>
        <v>BYE</v>
      </c>
      <c r="AR12" s="173" t="str">
        <f t="array" ref="AR12:AR111">IF(C12:C111="BYE", "",IF(A12:A111="","",IF(ISERROR(VLOOKUP(A12:A111,T12:V111,3,FALSE))=TRUE,"",VLOOKUP(A12:A111,T12:V111,3,FALSE))))</f>
        <v/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/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/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0" scale="42" fitToHeight="2" orientation="landscape" horizontalDpi="4294967292" verticalDpi="4294967292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I16" sqref="I16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8" t="s">
        <v>7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98" t="s">
        <v>15</v>
      </c>
      <c r="R1" s="398"/>
      <c r="S1" s="398"/>
      <c r="T1" s="145"/>
      <c r="U1" s="145"/>
      <c r="V1" s="145"/>
      <c r="W1" s="144"/>
    </row>
    <row r="2" spans="1:30" s="6" customFormat="1" ht="24.75" customHeight="1" thickBot="1">
      <c r="C2" s="399" t="s">
        <v>8</v>
      </c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401" t="s">
        <v>39</v>
      </c>
      <c r="R2" s="401"/>
      <c r="S2" s="40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400" t="s">
        <v>68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5" t="s">
        <v>30</v>
      </c>
      <c r="C5" s="365" t="s">
        <v>18</v>
      </c>
      <c r="D5" s="391"/>
      <c r="E5" s="391"/>
      <c r="F5" s="391"/>
      <c r="G5" s="391"/>
      <c r="H5" s="391"/>
      <c r="I5" s="392"/>
      <c r="J5" s="397" t="s">
        <v>16</v>
      </c>
      <c r="K5" s="365" t="s">
        <v>19</v>
      </c>
      <c r="L5" s="366"/>
      <c r="M5" s="366"/>
      <c r="N5" s="366"/>
      <c r="O5" s="366"/>
      <c r="P5" s="366"/>
      <c r="Q5" s="367"/>
      <c r="R5" s="397" t="s">
        <v>17</v>
      </c>
      <c r="S5" s="404" t="s">
        <v>34</v>
      </c>
      <c r="T5" s="402" t="s">
        <v>43</v>
      </c>
      <c r="U5" s="406" t="s">
        <v>42</v>
      </c>
      <c r="V5" s="402" t="s">
        <v>37</v>
      </c>
      <c r="W5" s="402" t="s">
        <v>32</v>
      </c>
    </row>
    <row r="6" spans="1:30" s="14" customFormat="1" ht="125.1" customHeight="1" thickBot="1">
      <c r="A6" s="394"/>
      <c r="B6" s="396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7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7"/>
      <c r="S6" s="405"/>
      <c r="T6" s="403"/>
      <c r="U6" s="407"/>
      <c r="V6" s="403"/>
      <c r="W6" s="403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IF(A3&lt;A8,"BYE",IF(ISERROR(VLOOKUP(A8,'Pro Quals'!AO12:'Pro Quals'!AQ111,3,FALSE))=TRUE,"BYE",VLOOKUP(A8,'Pro Quals'!AO12:'Pro Quals'!AQ111,3,FALSE)))</f>
        <v>BYE</v>
      </c>
      <c r="C8" s="82"/>
      <c r="D8" s="83"/>
      <c r="E8" s="83"/>
      <c r="F8" s="83"/>
      <c r="G8" s="65" t="str">
        <f t="array" ref="G8:G39">IF(LEFT(C8:C39,1)="D","-",IF(D8:D39&gt;'Pro Quals'!A6,"-",IF(C8:C39&gt;0,C8:C39+D8:D39*'Pro Quals'!A5+F8:F39*'Pro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IF(LEFT(K8:K39,1)="D","-",IF(L8:L39&gt;'Pro Quals'!A6,"-",IF(K8:K39&gt;0,K8:K39+L8:L39*'Pro Quals'!A5+N8:N39*'Pro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BYE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IF(A3&lt;A9,"BYE",IF(ISERROR(VLOOKUP(A9,'Pro Quals'!AO12:'Pro Quals'!AQ111,3,FALSE))=TRUE,"BYE",VLOOKUP(A9,'Pro Quals'!AO12:'Pro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IF(AND(LEFT(C8,1)="D",LEFT(C9,1)="D"),"0",IF(OR(C8="DNR",C9="DNR"),IF(C8="DNR",1,-1)*'Pro Quals'!A8,IF(OR(ISBLANK(C8),ISBLANK(C9)),"",IF(OR(G8="-",G9="-"),IF(G8="-",1,-1)*'Pro Quals'!A8,IF(ABS(G8-G9)&gt;'Pro Quals'!A9,IF(G8-G9&gt;'Pro Quals'!A9,1,-1)*'Pro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IF(AND(LEFT(K8,1)="D",LEFT(K9,1)="D"),"0",IF(OR(K8="DNR",K9="DNR"),IF(K8="DNR",1,-1)*'Pro Quals'!A8,IF(OR(ISBLANK(K8),ISBLANK(K9)),"",IF(OR(O8="-",O9="-"),IF(O8="-",1,-1)*'Pro Quals'!A8,IF(ABS(O8-O9)&gt;'Pro Quals'!A9,IF(O8-O9&gt;'Pro Quals'!A9,1,-1)*'Pro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IF(ISERROR(VLOOKUP(U9,'Pro Quals'!U12:V111,2,FALSE))=TRUE,"",VLOOKUP(U9,'Pro Quals'!U12:V111,2,FALSE))</f>
        <v/>
      </c>
      <c r="W9" s="169" t="str">
        <f>IF(ISERROR(VLOOKUP(U9,'Pro Quals'!AL12:AO111,4,FALSE))=TRUE,"",VLOOKUP(U9,'Pro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IF(A3&lt;A10,"BYE",IF(ISERROR(VLOOKUP(A10,'Pro Quals'!AO12:'Pro Quals'!AQ111,3,FALSE))=TRUE,"BYE",VLOOKUP(A10,'Pro Quals'!AO12:'Pro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IF(A3&lt;A11,"BYE",IF(ISERROR(VLOOKUP(A11,'Pro Quals'!AO12:'Pro Quals'!AQ111,3,FALSE))=TRUE,"BYE",VLOOKUP(A11,'Pro Quals'!AO12:'Pro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IF(AND(LEFT(C10,1)="D",LEFT(C11,1)="D"),"0",IF(OR(C10="DNR",C11="DNR"),IF(C10="DNR",1,-1)*'Pro Quals'!A8,IF(OR(ISBLANK(C10),ISBLANK(C11)),"",IF(OR(G10="-",G11="-"),IF(G10="-",1,-1)*'Pro Quals'!A8,IF(ABS(G10-G11)&gt;'Pro Quals'!A9,IF(G10-G11&gt;'Pro Quals'!A9,1,-1)*'Pro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IF(AND(LEFT(K10,1)="D",LEFT(K11,1)="D"),"0",IF(OR(K10="DNR",K11="DNR"),IF(K10="DNR",1,-1)*'Pro Quals'!A8,IF(OR(ISBLANK(K10),ISBLANK(K11)),"",IF(OR(O10="-",O11="-"),IF(O10="-",1,-1)*'Pro Quals'!A8,IF(ABS(O10-O11)&gt;'Pro Quals'!A9,IF(O10-O11&gt;'Pro Quals'!A9,1,-1)*'Pro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IF(ISERROR(VLOOKUP(U11,'Pro Quals'!U12:V111,2,FALSE))=TRUE,"",VLOOKUP(U11,'Pro Quals'!U12:V111,2,FALSE))</f>
        <v/>
      </c>
      <c r="W11" s="169" t="str">
        <f>IF(ISERROR(VLOOKUP(U11,'Pro Quals'!AL12:AO111,4,FALSE))=TRUE,"",VLOOKUP(U11,'Pro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IF(A3&lt;A12,"BYE",IF(ISERROR(VLOOKUP(A12,'Pro Quals'!AO12:'Pro Quals'!AQ111,3,FALSE))=TRUE,"BYE",VLOOKUP(A12,'Pro Quals'!AO12:'Pro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IF(A3&lt;A13,"BYE",IF(ISERROR(VLOOKUP(A13,'Pro Quals'!AO12:'Pro Quals'!AQ111,3,FALSE))=TRUE,"BYE",VLOOKUP(A13,'Pro Quals'!AO12:'Pro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IF(AND(LEFT(C12,1)="D",LEFT(C13,1)="D"),"0",IF(OR(C12="DNR",C13="DNR"),IF(C12="DNR",1,-1)*'Pro Quals'!A8,IF(OR(ISBLANK(C12),ISBLANK(C13)),"",IF(OR(G12="-",G13="-"),IF(G12="-",1,-1)*'Pro Quals'!A8,IF(ABS(G12-G13)&gt;'Pro Quals'!A9,IF(G12-G13&gt;'Pro Quals'!A9,1,-1)*'Pro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IF(AND(LEFT(K12,1)="D",LEFT(K13,1)="D"),"0",IF(OR(K12="DNR",K13="DNR"),IF(K12="DNR",1,-1)*'Pro Quals'!A8,IF(OR(ISBLANK(K12),ISBLANK(K13)),"",IF(OR(O12="-",O13="-"),IF(O12="-",1,-1)*'Pro Quals'!A8,IF(ABS(O12-O13)&gt;'Pro Quals'!A9,IF(O12-O13&gt;'Pro Quals'!A9,1,-1)*'Pro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IF(ISERROR(VLOOKUP(U13,'Pro Quals'!U12:V111,2,FALSE))=TRUE,"",VLOOKUP(U13,'Pro Quals'!U12:V111,2,FALSE))</f>
        <v/>
      </c>
      <c r="W13" s="169" t="str">
        <f>IF(ISERROR(VLOOKUP(U13,'Pro Quals'!AL12:AO111,4,FALSE))=TRUE,"",VLOOKUP(U13,'Pro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IF(A3&lt;A14,"BYE",IF(ISERROR(VLOOKUP(A14,'Pro Quals'!AO12:'Pro Quals'!AQ111,3,FALSE))=TRUE,"BYE",VLOOKUP(A14,'Pro Quals'!AO12:'Pro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IF(A3&lt;A15,"BYE",IF(ISERROR(VLOOKUP(A15,'Pro Quals'!AO12:'Pro Quals'!AQ111,3,FALSE))=TRUE,"BYE",VLOOKUP(A15,'Pro Quals'!AO12:'Pro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IF(AND(LEFT(C14,1)="D",LEFT(C15,1)="D"),"0",IF(OR(C14="DNR",C15="DNR"),IF(C14="DNR",1,-1)*'Pro Quals'!A8,IF(OR(ISBLANK(C14),ISBLANK(C15)),"",IF(OR(G14="-",G15="-",),IF(G14="-",1,-1)*'Pro Quals'!A8,IF(ABS(G14-G15)&gt;'Pro Quals'!A9,IF(G14-G15&gt;'Pro Quals'!A9,1,-1)*'Pro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IF(AND(LEFT(K14,1)="D",LEFT(K15,1)="D"),"0",IF(OR(K14="DNR",K15="DNR"),IF(K14="DNR",1,-1)*'Pro Quals'!A8,IF(OR(ISBLANK(K14),ISBLANK(K15)),"",IF(OR(O14="-",O15="-"),IF(O14="-",1,-1)*'Pro Quals'!A8,IF(ABS(O14-O15)&gt;'Pro Quals'!A9,IF(O14-O15&gt;'Pro Quals'!A9,1,-1)*'Pro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IF(ISERROR(VLOOKUP(U15,'Pro Quals'!U12:V111,2,FALSE))=TRUE,"",VLOOKUP(U15,'Pro Quals'!U12:V111,2,FALSE))</f>
        <v/>
      </c>
      <c r="W15" s="169" t="str">
        <f>IF(ISERROR(VLOOKUP(U15,'Pro Quals'!AL12:AO111,4,FALSE))=TRUE,"",VLOOKUP(U15,'Pro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IF(A3&lt;A16,"BYE",IF(ISERROR(VLOOKUP(A16,'Pro Quals'!AO12:'Pro Quals'!AQ111,3,FALSE))=TRUE,"BYE",VLOOKUP(A16,'Pro Quals'!AO12:'Pro Quals'!AQ111,3,FALSE)))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IF(A3&lt;A17,"BYE",IF(ISERROR(VLOOKUP(A17,'Pro Quals'!AO12:'Pro Quals'!AQ111,3,FALSE))=TRUE,"BYE",VLOOKUP(A17,'Pro Quals'!AO12:'Pro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IF(AND(LEFT(C16,1)="D",LEFT(C17,1)="D"),"0",IF(OR(C16="DNR",C17="DNR"),IF(C16="DNR",1,-1)*'Pro Quals'!A8,IF(OR(ISBLANK(C16),ISBLANK(C17)),"",IF(OR(G16="-",G17="-"),IF(G16="-",1,-1)*'Pro Quals'!A8,IF(ABS(G16-G17)&gt;'Pro Quals'!A9,IF(G16-G17&gt;'Pro Quals'!A9,1,-1)*'Pro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IF(AND(LEFT(K16,1)="D",LEFT(K17,1)="D"),"0",IF(OR(K16="DNR",K17="DNR"),IF(K16="DNR",1,-1)*'Pro Quals'!A8,IF(OR(ISBLANK(K16),ISBLANK(K17)),"",IF(OR(O16="-",O17="-"),IF(O16="-",1,-1)*'Pro Quals'!A8,IF(ABS(O16-O17)&gt;'Pro Quals'!A9,IF(O16-O17&gt;'Pro Quals'!A9,1,-1)*'Pro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IF(ISERROR(VLOOKUP(U17,'Pro Quals'!U12:V111,2,FALSE))=TRUE,"",VLOOKUP(U17,'Pro Quals'!U12:V111,2,FALSE))</f>
        <v/>
      </c>
      <c r="W17" s="169" t="str">
        <f>IF(ISERROR(VLOOKUP(U17,'Pro Quals'!AL12:AO111,4,FALSE))=TRUE,"",VLOOKUP(U17,'Pro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IF(A3&lt;A18,"BYE",IF(ISERROR(VLOOKUP(A18,'Pro Quals'!AO12:'Pro Quals'!AQ111,3,FALSE))=TRUE,"BYE",VLOOKUP(A18,'Pro Quals'!AO12:'Pro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IF(A3&lt;A19,"BYE",IF(ISERROR(VLOOKUP(A19,'Pro Quals'!AO12:'Pro Quals'!AQ111,3,FALSE))=TRUE,"BYE",VLOOKUP(A19,'Pro Quals'!AO12:'Pro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IF(AND(LEFT(C18,1)="D",LEFT(C19,1)="D"),"0",IF(OR(C18="DNR",C19="DNR"),IF(C18="DNR",1,-1)*'Pro Quals'!A8,IF(OR(ISBLANK(C18),ISBLANK(C19)),"",IF(OR(G18="-",G19="-"),IF(G18="-",1,-1)*'Pro Quals'!A8,IF(ABS(G18-G19)&gt;'Pro Quals'!A9,IF(G18-G19&gt;'Pro Quals'!A9,1,-1)*'Pro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IF(AND(LEFT(K18,1)="D",LEFT(K19,1)="D"),"0",IF(OR(K18="DNR",K19="DNR"),IF(K18="DNR",1,-1)*'Pro Quals'!A8,IF(OR(ISBLANK(K18),ISBLANK(K19)),"",IF(OR(O18="-",O19="-"),IF(O18="-",1,-1)*'Pro Quals'!A8,IF(ABS(O18-O19)&gt;'Pro Quals'!A9,IF(O18-O19&gt;'Pro Quals'!A9,1,-1)*'Pro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IF(ISERROR(VLOOKUP(U19,'Pro Quals'!U12:V111,2,FALSE))=TRUE,"",VLOOKUP(U19,'Pro Quals'!U12:V111,2,FALSE))</f>
        <v/>
      </c>
      <c r="W19" s="169" t="str">
        <f>IF(ISERROR(VLOOKUP(U19,'Pro Quals'!AL12:AO111,4,FALSE))=TRUE,"",VLOOKUP(U19,'Pro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IF(A3&lt;A20,"BYE",IF(ISERROR(VLOOKUP(A20,'Pro Quals'!AO12:'Pro Quals'!AQ111,3,FALSE))=TRUE,"BYE",VLOOKUP(A20,'Pro Quals'!AO12:'Pro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IF(A3&lt;A21,"BYE",IF(ISERROR(VLOOKUP(A21,'Pro Quals'!AO12:'Pro Quals'!AQ111,3,FALSE))=TRUE,"BYE",VLOOKUP(A21,'Pro Quals'!AO12:'Pro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IF(AND(LEFT(C20,1)="D",LEFT(C21,1)="D"),"0",IF(OR(C20="DNR",C21="DNR"),IF(C20="DNR",1,-1)*'Pro Quals'!A8,IF(OR(ISBLANK(C20),ISBLANK(C21)),"",IF(OR(G20="-",G21="-"),IF(G20="-",1,-1)*'Pro Quals'!A8,IF(ABS(G20-G21)&gt;'Pro Quals'!A9,IF(G20-G21&gt;'Pro Quals'!A9,1,-1)*'Pro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IF(AND(LEFT(K20,1)="D",LEFT(K21,1)="D"),"0",IF(OR(K20="DNR",K21="DNR"),IF(K20="DNR",1,-1)*'Pro Quals'!A8,IF(OR(ISBLANK(K20),ISBLANK(K21)),"",IF(OR(O20="-",O21="-"),IF(O20="-",1,-1)*'Pro Quals'!A8,IF(ABS(O20-O21)&gt;'Pro Quals'!A9,IF(O20-O21&gt;'Pro Quals'!A9,1,-1)*'Pro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IF(ISERROR(VLOOKUP(U21,'Pro Quals'!U12:V111,2,FALSE))=TRUE,"",VLOOKUP(U21,'Pro Quals'!U12:V111,2,FALSE))</f>
        <v/>
      </c>
      <c r="W21" s="169" t="str">
        <f>IF(ISERROR(VLOOKUP(U21,'Pro Quals'!AL12:AO111,4,FALSE))=TRUE,"",VLOOKUP(U21,'Pro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IF(A3&lt;A22,"BYE",IF(ISERROR(VLOOKUP(A22,'Pro Quals'!AO12:'Pro Quals'!AQ111,3,FALSE))=TRUE,"BYE",VLOOKUP(A22,'Pro Quals'!AO12:'Pro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IF(A3&lt;A23,"BYE",IF(ISERROR(VLOOKUP(A23,'Pro Quals'!AO12:'Pro Quals'!AQ111,3,FALSE))=TRUE,"BYE",VLOOKUP(A23,'Pro Quals'!AO12:'Pro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IF(AND(LEFT(C22,1)="D",LEFT(C23,1)="D"),"0",IF(OR(C22="DNR",C23="DNR"),IF(C22="DNR",1,-1)*'Pro Quals'!A8,IF(OR(ISBLANK(C22),ISBLANK(C23)),"",IF(OR(G22="-",G23="-"),IF(G22="-",1,-1)*'Pro Quals'!A8,IF(ABS(G22-G23)&gt;'Pro Quals'!A9,IF(G22-G23&gt;'Pro Quals'!A9,1,-1)*'Pro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IF(AND(LEFT(K22,1)="D",LEFT(K23,1)="D"),"0",IF(OR(K22="DNR",K23="DNR"),IF(K22="DNR",1,-1)*'Pro Quals'!A8,IF(OR(ISBLANK(K22),ISBLANK(K23)),"",IF(OR(O22="-",O23="-"),IF(O22="-",1,-1)*'Pro Quals'!A8,IF(ABS(O22-O23)&gt;'Pro Quals'!A9,IF(O22-O23&gt;'Pro Quals'!A9,1,-1)*'Pro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IF(ISERROR(VLOOKUP(U23,'Pro Quals'!U12:V111,2,FALSE))=TRUE,"",VLOOKUP(U23,'Pro Quals'!U12:V111,2,FALSE))</f>
        <v/>
      </c>
      <c r="W23" s="169" t="str">
        <f>IF(ISERROR(VLOOKUP(U23,'Pro Quals'!AL12:AO111,4,FALSE))=TRUE,"",VLOOKUP(U23,'Pro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IF(A3&lt;A24,"BYE",IF(ISERROR(VLOOKUP(A24,'Pro Quals'!AO12:'Pro Quals'!AQ111,3,FALSE))=TRUE,"BYE",VLOOKUP(A24,'Pro Quals'!AO12:'Pro Quals'!AQ111,3,FALSE)))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IF(A3&lt;A25,"BYE",IF(ISERROR(VLOOKUP(A25,'Pro Quals'!AO12:'Pro Quals'!AQ111,3,FALSE))=TRUE,"BYE",VLOOKUP(A25,'Pro Quals'!AO12:'Pro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IF(AND(LEFT(C24,1)="D",LEFT(C25,1)="D"),"0",IF(OR(C24="DNR",C25="DNR"),IF(C24="DNR",1,-1)*'Pro Quals'!A8,IF(OR(ISBLANK(C24),ISBLANK(C25)),"",IF(OR(G24="-",G25="-"),IF(G24="-",1,-1)*'Pro Quals'!A8,IF(ABS(G24-G25)&gt;'Pro Quals'!A9,IF(G24-G25&gt;'Pro Quals'!A9,1,-1)*'Pro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IF(AND(LEFT(K24,1)="D",LEFT(K25,1)="D"),"0",IF(OR(K24="DNR",K25="DNR"),IF(K24="DNR",1,-1)*'Pro Quals'!A8,IF(OR(ISBLANK(K24),ISBLANK(K25)),"",IF(OR(O24="-",O25="-"),IF(O24="-",1,-1)*'Pro Quals'!A8,IF(ABS(O24-O25)&gt;'Pro Quals'!A9,IF(O24-O25&gt;'Pro Quals'!A9,1,-1)*'Pro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IF(ISERROR(VLOOKUP(U25,'Pro Quals'!U12:V111,2,FALSE))=TRUE,"",VLOOKUP(U25,'Pro Quals'!U12:V111,2,FALSE))</f>
        <v/>
      </c>
      <c r="W25" s="169" t="str">
        <f>IF(ISERROR(VLOOKUP(U25,'Pro Quals'!AL12:AO111,4,FALSE))=TRUE,"",VLOOKUP(U25,'Pro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IF(A3&lt;A26,"BYE",IF(ISERROR(VLOOKUP(A26,'Pro Quals'!AO12:'Pro Quals'!AQ111,3,FALSE))=TRUE,"BYE",VLOOKUP(A26,'Pro Quals'!AO12:'Pro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IF(A3&lt;A27,"BYE",IF(ISERROR(VLOOKUP(A27,'Pro Quals'!AO12:'Pro Quals'!AQ111,3,FALSE))=TRUE,"BYE",VLOOKUP(A27,'Pro Quals'!AO12:'Pro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IF(AND(LEFT(C26,1)="D",LEFT(C27,1)="D"),"0",IF(OR(C26="DNR",C27="DNR"),IF(C26="DNR",1,-1)*'Pro Quals'!A8,IF(OR(ISBLANK(C26),ISBLANK(C27)),"",IF(OR(G26="-",G27="-"),IF(G26="-",1,-1)*'Pro Quals'!A8,IF(ABS(G26-G27)&gt;'Pro Quals'!A9,IF(G26-G27&gt;'Pro Quals'!A9,1,-1)*'Pro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IF(AND(LEFT(K26,1)="D",LEFT(K27,1)="D"),"0",IF(OR(K26="DNR",K27="DNR"),IF(K26="DNR",1,-1)*'Pro Quals'!A8,IF(OR(ISBLANK(K26),ISBLANK(K27)),"",IF(OR(O26="-",O27="-"),IF(O26="-",1,-1)*'Pro Quals'!A8,IF(ABS(O26-O27)&gt;'Pro Quals'!A9,IF(O26-O27&gt;'Pro Quals'!A9,1,-1)*'Pro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IF(ISERROR(VLOOKUP(U27,'Pro Quals'!U12:V111,2,FALSE))=TRUE,"",VLOOKUP(U27,'Pro Quals'!U12:V111,2,FALSE))</f>
        <v/>
      </c>
      <c r="W27" s="169" t="str">
        <f>IF(ISERROR(VLOOKUP(U27,'Pro Quals'!AL12:AO111,4,FALSE))=TRUE,"",VLOOKUP(U27,'Pro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IF(A3&lt;A28,"BYE",IF(ISERROR(VLOOKUP(A28,'Pro Quals'!AO12:'Pro Quals'!AQ111,3,FALSE))=TRUE,"BYE",VLOOKUP(A28,'Pro Quals'!AO12:'Pro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IF(A3&lt;A29,"BYE",IF(ISERROR(VLOOKUP(A29,'Pro Quals'!AO12:'Pro Quals'!AQ111,3,FALSE))=TRUE,"BYE",VLOOKUP(A29,'Pro Quals'!AO12:'Pro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IF(AND(LEFT(C28,1)="D",LEFT(C29,1)="D"),"0",IF(OR(C28="DNR",C29="DNR"),IF(C28="DNR",1,-1)*'Pro Quals'!A8,IF(OR(ISBLANK(C28),ISBLANK(C29)),"",IF(OR(G28="-",G29="-"),IF(G28="-",1,-1)*'Pro Quals'!A8,IF(ABS(G28-G29)&gt;'Pro Quals'!A9,IF(G28-G29&gt;'Pro Quals'!A9,1,-1)*'Pro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IF(AND(LEFT(K28,1)="D",LEFT(K29,1)="D"),"0",IF(OR(K28="DNR",K29="DNR"),IF(K28="DNR",1,-1)*'Pro Quals'!A8,IF(OR(ISBLANK(K28),ISBLANK(K29)),"",IF(OR(O28="-",O29="-"),IF(O28="-",1,-1)*'Pro Quals'!A8,IF(ABS(O28-O29)&gt;'Pro Quals'!A9,IF(O28-O29&gt;'Pro Quals'!A9,1,-1)*'Pro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IF(ISERROR(VLOOKUP(U29,'Pro Quals'!U12:V111,2,FALSE))=TRUE,"",VLOOKUP(U29,'Pro Quals'!U12:V111,2,FALSE))</f>
        <v/>
      </c>
      <c r="W29" s="169" t="str">
        <f>IF(ISERROR(VLOOKUP(U29,'Pro Quals'!AL12:AO111,4,FALSE))=TRUE,"",VLOOKUP(U29,'Pro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IF(A3&lt;A30,"BYE",IF(ISERROR(VLOOKUP(A30,'Pro Quals'!AO12:'Pro Quals'!AQ111,3,FALSE))=TRUE,"BYE",VLOOKUP(A30,'Pro Quals'!AO12:'Pro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IF(A3&lt;A31,"BYE",IF(ISERROR(VLOOKUP(A31,'Pro Quals'!AO12:'Pro Quals'!AQ111,3,FALSE))=TRUE,"BYE",VLOOKUP(A31,'Pro Quals'!AO12:'Pro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IF(AND(LEFT(C30,1)="D",LEFT(C31,1)="D"),"0",IF(OR(C30="DNR",C31="DNR"),IF(C30="DNR",1,-1)*'Pro Quals'!A8,IF(OR(ISBLANK(C30),ISBLANK(C31)),"",IF(OR(G30="-",G31="-"),IF(G30="-",1,-1)*'Pro Quals'!A8,IF(ABS(G30-G31)&gt;'Pro Quals'!A9,IF(G30-G31&gt;'Pro Quals'!A9,1,-1)*'Pro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IF(AND(LEFT(K30,1)="D",LEFT(K31,1)="D"),"0",IF(OR(K30="DNR",K31="DNR"),IF(K30="DNR",1,-1)*'Pro Quals'!A8,IF(OR(ISBLANK(K30),ISBLANK(K31)),"",IF(OR(O30="-",O31="-"),IF(O30="-",1,-1)*'Pro Quals'!A8,IF(ABS(O30-O31)&gt;'Pro Quals'!A9,IF(O30-O31&gt;'Pro Quals'!A9,1,-1)*'Pro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IF(ISERROR(VLOOKUP(U31,'Pro Quals'!U12:V111,2,FALSE))=TRUE,"",VLOOKUP(U31,'Pro Quals'!U12:V111,2,FALSE))</f>
        <v/>
      </c>
      <c r="W31" s="169" t="str">
        <f>IF(ISERROR(VLOOKUP(U31,'Pro Quals'!AL12:AO111,4,FALSE))=TRUE,"",VLOOKUP(U31,'Pro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IF(A3&lt;A32,"BYE",IF(ISERROR(VLOOKUP(A32,'Pro Quals'!AO12:'Pro Quals'!AQ111,3,FALSE))=TRUE,"BYE",VLOOKUP(A32,'Pro Quals'!AO12:'Pro Quals'!AQ111,3,FALSE)))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IF(A3&lt;A33,"BYE",IF(ISERROR(VLOOKUP(A33,'Pro Quals'!AO12:'Pro Quals'!AQ111,3,FALSE))=TRUE,"BYE",VLOOKUP(A33,'Pro Quals'!AO12:'Pro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IF(AND(LEFT(C32,1)="D",LEFT(C33,1)="D"),"0",IF(OR(C32="DNR",C33="DNR"),IF(C32="DNR",1,-1)*'Pro Quals'!A8,IF(OR(ISBLANK(C32),ISBLANK(C33)),"",IF(OR(G32="-",G33="-"),IF(G32="-",1,-1)*'Pro Quals'!A8,IF(ABS(G32-G33)&gt;'Pro Quals'!A9,IF(G32-G33&gt;'Pro Quals'!A9,1,-1)*'Pro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IF(AND(LEFT(K32,1)="D",LEFT(K33,1)="D"),"0",IF(OR(K32="DNR",K33="DNR"),IF(K32="DNR",1,-1)*'Pro Quals'!A8,IF(OR(ISBLANK(K32),ISBLANK(K33)),"",IF(OR(O32="-",O33="-"),IF(O32="-",1,-1)*'Pro Quals'!A8,IF(ABS(O32-O33)&gt;'Pro Quals'!A9,IF(O32-O33&gt;'Pro Quals'!A9,1,-1)*'Pro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IF(ISERROR(VLOOKUP(U33,'Pro Quals'!U12:V111,2,FALSE))=TRUE,"",VLOOKUP(U33,'Pro Quals'!U12:V111,2,FALSE))</f>
        <v/>
      </c>
      <c r="W33" s="169" t="str">
        <f>IF(ISERROR(VLOOKUP(U33,'Pro Quals'!AL12:AO111,4,FALSE))=TRUE,"",VLOOKUP(U33,'Pro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IF(A3&lt;A34,"BYE",IF(ISERROR(VLOOKUP(A34,'Pro Quals'!AO12:'Pro Quals'!AQ111,3,FALSE))=TRUE,"BYE",VLOOKUP(A34,'Pro Quals'!AO12:'Pro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IF(A3&lt;A35,"BYE",IF(ISERROR(VLOOKUP(A35,'Pro Quals'!AO12:'Pro Quals'!AQ111,3,FALSE))=TRUE,"BYE",VLOOKUP(A35,'Pro Quals'!AO12:'Pro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IF(AND(LEFT(C34,1)="D",LEFT(C35,1)="D"),"0",IF(OR(C34="DNR",C35="DNR"),IF(C34="DNR",1,-1)*'Pro Quals'!A8,IF(OR(ISBLANK(C34),ISBLANK(C35)),"",IF(OR(G34="-",G35="-"),IF(G34="-",1,-1)*'Pro Quals'!A8,IF(ABS(G34-G35)&gt;'Pro Quals'!A9,IF(G34-G35&gt;'Pro Quals'!A9,1,-1)*'Pro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IF(AND(LEFT(K34,1)="D",LEFT(K35,1)="D"),"0",IF(OR(K34="DNR",K35="DNR"),IF(K34="DNR",1,-1)*'Pro Quals'!A8,IF(OR(ISBLANK(K34),ISBLANK(K35)),"",IF(OR(O34="-",O35="-"),IF(O34="-",1,-1)*'Pro Quals'!A8,IF(ABS(O34-O35)&gt;'Pro Quals'!A9,IF(O34-O35&gt;'Pro Quals'!A9,1,-1)*'Pro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IF(ISERROR(VLOOKUP(U35,'Pro Quals'!U12:V111,2,FALSE))=TRUE,"",VLOOKUP(U35,'Pro Quals'!U12:V111,2,FALSE))</f>
        <v/>
      </c>
      <c r="W35" s="169" t="str">
        <f>IF(ISERROR(VLOOKUP(U35,'Pro Quals'!AL12:AO111,4,FALSE))=TRUE,"",VLOOKUP(U35,'Pro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IF(A3&lt;A36,"BYE",IF(ISERROR(VLOOKUP(A36,'Pro Quals'!AO12:'Pro Quals'!AQ111,3,FALSE))=TRUE,"BYE",VLOOKUP(A36,'Pro Quals'!AO12:'Pro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IF(A3&lt;A37,"BYE",IF(ISERROR(VLOOKUP(A37,'Pro Quals'!AO12:'Pro Quals'!AQ111,3,FALSE))=TRUE,"BYE",VLOOKUP(A37,'Pro Quals'!AO12:'Pro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IF(AND(LEFT(C36,1)="D",LEFT(C37,1)="D"),"0",IF(OR(C36="DNR",C37="DNR"),IF(C36="DNR",1,-1)*'Pro Quals'!A8,IF(OR(ISBLANK(C36),ISBLANK(C37)),"",IF(OR(G36="-",G37="-"),IF(G36="-",1,-1)*'Pro Quals'!A8,IF(ABS(G36-G37)&gt;'Pro Quals'!A9,IF(G36-G37&gt;'Pro Quals'!A9,1,-1)*'Pro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IF(AND(LEFT(K36,1)="D",LEFT(K37,1)="D"),"0",IF(OR(K36="DNR",K37="DNR"),IF(K36="DNR",1,-1)*'Pro Quals'!A8,IF(OR(ISBLANK(K36),ISBLANK(K37)),"",IF(OR(O36="-",O37="-"),IF(O36="-",1,-1)*'Pro Quals'!A8,IF(ABS(O36-O37)&gt;'Pro Quals'!A9,IF(O36-O37&gt;'Pro Quals'!A9,1,-1)*'Pro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IF(ISERROR(VLOOKUP(U37,'Pro Quals'!U12:V111,2,FALSE))=TRUE,"",VLOOKUP(U37,'Pro Quals'!U12:V111,2,FALSE))</f>
        <v/>
      </c>
      <c r="W37" s="169" t="str">
        <f>IF(ISERROR(VLOOKUP(U37,'Pro Quals'!AL12:AO111,4,FALSE))=TRUE,"",VLOOKUP(U37,'Pro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IF(A3&lt;A38,"BYE",IF(ISERROR(VLOOKUP(A38,'Pro Quals'!AO12:'Pro Quals'!AQ111,3,FALSE))=TRUE,"BYE",VLOOKUP(A38,'Pro Quals'!AO12:'Pro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IF(A3&lt;A39,"BYE",IF(ISERROR(VLOOKUP(A39,'Pro Quals'!AO12:'Pro Quals'!AQ111,3,FALSE))=TRUE,"BYE",VLOOKUP(A39,'Pro Quals'!AO12:'Pro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IF(AND(LEFT(C38,1)="D",LEFT(C39,1)="D"),"0",IF(OR(C38="DNR",C39="DNR"),IF(C38="DNR",1,-1)*'Pro Quals'!A8,IF(OR(ISBLANK(C38),ISBLANK(C39)),"",IF(OR(G38="-",G39="-"),IF(G38="-",1,-1)*'Pro Quals'!A8,IF(ABS(G38-G39)&gt;'Pro Quals'!A9,IF(G38-G39&gt;'Pro Quals'!A9,1,-1)*'Pro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IF(AND(LEFT(K38,1)="D",LEFT(K39,1)="D"),"0",IF(OR(K38="DNR",K39="DNR"),IF(K38="DNR",1,-1)*'Pro Quals'!A8,IF(OR(ISBLANK(K38),ISBLANK(K39)),"",IF(OR(O38="-",O39="-"),IF(O38="-",1,-1)*'Pro Quals'!A8,IF(ABS(O38-O39)&gt;'Pro Quals'!A9,IF(O38-O39&gt;'Pro Quals'!A9,1,-1)*'Pro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IF(ISERROR(VLOOKUP(U39,'Pro Quals'!U12:V111,2,FALSE))=TRUE,"",VLOOKUP(U39,'Pro Quals'!U12:V111,2,FALSE))</f>
        <v/>
      </c>
      <c r="W39" s="169" t="str">
        <f>IF(ISERROR(VLOOKUP(U39,'Pro Quals'!AL12:AO111,4,FALSE))=TRUE,"",VLOOKUP(U39,'Pro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RUNOFF","",S8),IF(A3&lt;16,"BYE",IF(ISERROR(VLOOKUP(A43,'Pro Quals'!AO12:'Pro Quals'!AQ111,3,FALSE))=TRUE,"BYE",VLOOKUP(A43,'Pro Quals'!AO12:'Pro Quals'!AQ111,3,FALSE))))</f>
        <v>BYE</v>
      </c>
      <c r="C43" s="94"/>
      <c r="D43" s="95"/>
      <c r="E43" s="95"/>
      <c r="F43" s="95"/>
      <c r="G43" s="65" t="str">
        <f t="array" ref="G43:G58">IF(LEFT(C43:C58,1)="D","-",IF(D43:D58&gt;'Pro Quals'!A6,"-",IF(C43:C58&gt;0,C43:C58+D43:D58*'Pro Quals'!A5+F43:F58*'Pro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IF(LEFT(K43:K58,1)="D","-",IF(L43:L58&gt;'Pro Quals'!A6,"-",IF(K43:K58&gt;0,K43:K58+L43:L58*'Pro Quals'!A5+N43:N58*'Pro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BYE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RUNOFF","",S10),IF(A3&lt;16,"BYE",IF(ISERROR(VLOOKUP(A44,'Pro Quals'!AO12:'Pro Quals'!AQ111,3,FALSE))=TRUE,"BYE",VLOOKUP(A44,'Pro Quals'!AO12:'Pro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IF(AND(LEFT(C43,1)="D",LEFT(C44,1)="D"),"0",IF(OR(C43="DNR",C44="DNR"),IF(C43="DNR",1,-1)*'Pro Quals'!A8,IF(OR(ISBLANK(C43),ISBLANK(C44)),"",IF(OR(G43="-",G44="-"),IF(G43="-",1,-1)*'Pro Quals'!A8,IF(ABS(G43-G44)&gt;'Pro Quals'!A9,IF(G43-G44&gt;'Pro Quals'!A9,1,-1)*'Pro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IF(AND(LEFT(K43,1)="D",LEFT(K44,1)="D"),"0",IF(OR(K43="DNR",K44="DNR"),IF(K43="DNR",1,-1)*'Pro Quals'!A8,IF(OR(ISBLANK(K43),ISBLANK(K44)),"",IF(OR(O43="-",O44="-"),IF(O43="-",1,-1)*'Pro Quals'!A8,IF(ABS(O43-O44)&gt;'Pro Quals'!A9,IF(O43-O44&gt;'Pro Quals'!A9,1,-1)*'Pro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IF(ISERROR(VLOOKUP(U44,'Pro Quals'!U12:V111,2,FALSE))=TRUE,"",VLOOKUP(U44,'Pro Quals'!U12:V111,2,FALSE))</f>
        <v/>
      </c>
      <c r="W44" s="170" t="str">
        <f>IF(ISERROR(VLOOKUP(U44,'Pro Quals'!AL12:AO111,4,FALSE))=TRUE,"",VLOOKUP(U44,'Pro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RUNOFF","",S12),IF(A3&lt;16,"BYE",IF(ISERROR(VLOOKUP(A45,'Pro Quals'!AO12:'Pro Quals'!AQ111,3,FALSE))=TRUE,"BYE",VLOOKUP(A45,'Pro Quals'!AO12:'Pro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RUNOFF","",S14),IF(A3&lt;16,"BYE",IF(ISERROR(VLOOKUP(A46,'Pro Quals'!AO12:'Pro Quals'!AQ111,3,FALSE))=TRUE,"BYE",VLOOKUP(A46,'Pro Quals'!AO12:'Pro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IF(AND(LEFT(C45,1)="D",LEFT(C46,1)="D"),"0",IF(OR(C45="DNR",C46="DNR"),IF(C45="DNR",1,-1)*'Pro Quals'!A8,IF(OR(ISBLANK(C45),ISBLANK(C46)),"",IF(OR(G45="-",G46="-"),IF(G45="-",1,-1)*'Pro Quals'!A8,IF(ABS(G45-G46)&gt;'Pro Quals'!A9,IF(G45-G46&gt;'Pro Quals'!A9,1,-1)*'Pro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IF(AND(LEFT(K45,1)="D",LEFT(K46,1)="D"),"0",IF(OR(K45="DNR",K46="DNR"),IF(K45="DNR",1,-1)*'Pro Quals'!A8,IF(OR(ISBLANK(K45),ISBLANK(K46)),"",IF(OR(O45="-",O46="-"),IF(O45="-",1,-1)*'Pro Quals'!A8,IF(ABS(O45-O46)&gt;'Pro Quals'!A9,IF(O45-O46&gt;'Pro Quals'!A9,1,-1)*'Pro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IF(ISERROR(VLOOKUP(U46,'Pro Quals'!U12:V111,2,FALSE))=TRUE,"",VLOOKUP(U46,'Pro Quals'!U12:V111,2,FALSE))</f>
        <v/>
      </c>
      <c r="W46" s="170" t="str">
        <f>IF(ISERROR(VLOOKUP(U46,'Pro Quals'!AL12:AO111,4,FALSE))=TRUE,"",VLOOKUP(U46,'Pro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RUNOFF","",S16),IF(A3&lt;16,"BYE",IF(ISERROR(VLOOKUP(A47,'Pro Quals'!AO12:'Pro Quals'!AQ111,3,FALSE))=TRUE,"BYE",VLOOKUP(A47,'Pro Quals'!AO12:'Pro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RUNOFF","",S18),IF(A3&lt;16,"BYE",IF(ISERROR(VLOOKUP(A48,'Pro Quals'!AO12:'Pro Quals'!AQ111,3,FALSE))=TRUE,"BYE",VLOOKUP(A48,'Pro Quals'!AO12:'Pro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IF(AND(LEFT(C47,1)="D",LEFT(C48,1)="D"),"0",IF(OR(C47="DNR",C48="DNR"),IF(C47="DNR",1,-1)*'Pro Quals'!A8,IF(OR(ISBLANK(C47),ISBLANK(C48)),"",IF(OR(G47="-",G48="-"),IF(G47="-",1,-1)*'Pro Quals'!A8,IF(ABS(G47-G48)&gt;'Pro Quals'!A9,IF(G47-G48&gt;'Pro Quals'!A9,1,-1)*'Pro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IF(AND(LEFT(K47,1)="D",LEFT(K48,1)="D"),"0",IF(OR(K47="DNR",K48="DNR"),IF(K47="DNR",1,-1)*'Pro Quals'!A8,IF(OR(ISBLANK(K47),ISBLANK(K48)),"",IF(OR(O47="-",O48="-"),IF(O47="-",1,-1)*'Pro Quals'!A8,IF(ABS(O47-O48)&gt;'Pro Quals'!A9,IF(O47-O48&gt;'Pro Quals'!A9,1,-1)*'Pro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IF(ISERROR(VLOOKUP(U48,'Pro Quals'!U12:V111,2,FALSE))=TRUE,"",VLOOKUP(U48,'Pro Quals'!U12:V111,2,FALSE))</f>
        <v/>
      </c>
      <c r="W48" s="170" t="str">
        <f>IF(ISERROR(VLOOKUP(U48,'Pro Quals'!AL12:AO111,4,FALSE))=TRUE,"",VLOOKUP(U48,'Pro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RUNOFF","",S20),IF(A3&lt;16,"BYE",IF(ISERROR(VLOOKUP(A49,'Pro Quals'!AO12:'Pro Quals'!AQ111,3,FALSE))=TRUE,"BYE",VLOOKUP(A49,'Pro Quals'!AO12:'Pro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RUNOFF","",S22),IF(A3&lt;16,"BYE",IF(ISERROR(VLOOKUP(A50,'Pro Quals'!AO12:'Pro Quals'!AQ111,3,FALSE))=TRUE,"BYE",VLOOKUP(A50,'Pro Quals'!AO12:'Pro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IF(AND(LEFT(C49,1)="D",LEFT(C50,1)="D"),"0",IF(OR(C49="DNR",C50="DNR"),IF(C49="DNR",1,-1)*'Pro Quals'!A8,IF(OR(ISBLANK(C49),ISBLANK(C50)),"",IF(OR(G49="-",G50="-"),IF(G49="-",1,-1)*'Pro Quals'!A8,IF(ABS(G49-G50)&gt;'Pro Quals'!A9,IF(G49-G50&gt;'Pro Quals'!A9,1,-1)*'Pro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IF(AND(LEFT(K49,1)="D",LEFT(K50,1)="D"),"0",IF(OR(K49="DNR",K50="DNR"),IF(K49="DNR",1,-1)*'Pro Quals'!A8,IF(OR(ISBLANK(K49),ISBLANK(K50)),"",IF(OR(O49="-",O50="-"),IF(O49="-",1,-1)*'Pro Quals'!A8,IF(ABS(O49-O50)&gt;'Pro Quals'!A9,IF(O49-O50&gt;'Pro Quals'!A9,1,-1)*'Pro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IF(ISERROR(VLOOKUP(U50,'Pro Quals'!U12:V111,2,FALSE))=TRUE,"",VLOOKUP(U50,'Pro Quals'!U12:V111,2,FALSE))</f>
        <v/>
      </c>
      <c r="W50" s="170" t="str">
        <f>IF(ISERROR(VLOOKUP(U50,'Pro Quals'!AL12:AO111,4,FALSE))=TRUE,"",VLOOKUP(U50,'Pro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RUNOFF","",S24),IF(A3&lt;16,"BYE",IF(ISERROR(VLOOKUP(A51,'Pro Quals'!AO12:'Pro Quals'!AQ111,3,FALSE))=TRUE,"BYE",VLOOKUP(A51,'Pro Quals'!AO12:'Pro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RUNOFF","",S26),IF(A3&lt;16,"BYE",IF(ISERROR(VLOOKUP(A52,'Pro Quals'!AO12:'Pro Quals'!AQ111,3,FALSE))=TRUE,"BYE",VLOOKUP(A52,'Pro Quals'!AO12:'Pro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IF(AND(LEFT(C51,1)="D",LEFT(C52,1)="D"),"0",IF(OR(C51="DNR",C52="DNR"),IF(C51="DNR",1,-1)*'Pro Quals'!A8,IF(OR(ISBLANK(C51),ISBLANK(C52)),"",IF(OR(G51="-",G52="-"),IF(G51="-",1,-1)*'Pro Quals'!A8,IF(ABS(G51-G52)&gt;'Pro Quals'!A9,IF(G51-G52&gt;'Pro Quals'!A9,1,-1)*'Pro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IF(AND(LEFT(K51,1)="D",LEFT(K52,1)="D"),"0",IF(OR(K51="DNR",K52="DNR"),IF(K51="DNR",1,-1)*'Pro Quals'!A8,IF(OR(ISBLANK(K51),ISBLANK(K52)),"",IF(OR(O51="-",O52="-"),IF(O51="-",1,-1)*'Pro Quals'!A8,IF(ABS(O51-O52)&gt;'Pro Quals'!A9,IF(O51-O52&gt;'Pro Quals'!A9,1,-1)*'Pro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IF(ISERROR(VLOOKUP(U52,'Pro Quals'!U12:V111,2,FALSE))=TRUE,"",VLOOKUP(U52,'Pro Quals'!U12:V111,2,FALSE))</f>
        <v/>
      </c>
      <c r="W52" s="170" t="str">
        <f>IF(ISERROR(VLOOKUP(U52,'Pro Quals'!AL12:AO111,4,FALSE))=TRUE,"",VLOOKUP(U52,'Pro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RUNOFF","",S28),IF(A3&lt;16,"BYE",IF(ISERROR(VLOOKUP(A53,'Pro Quals'!AO12:'Pro Quals'!AQ111,3,FALSE))=TRUE,"BYE",VLOOKUP(A53,'Pro Quals'!AO12:'Pro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RUNOFF","",S30),IF(A3&lt;16,"BYE",IF(ISERROR(VLOOKUP(A54,'Pro Quals'!AO12:'Pro Quals'!AQ111,3,FALSE))=TRUE,"BYE",VLOOKUP(A54,'Pro Quals'!AO12:'Pro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IF(AND(LEFT(C53,1)="D",LEFT(C54,1)="D"),"0",IF(OR(C53="DNR",C54="DNR"),IF(C53="DNR",1,-1)*'Pro Quals'!A8,IF(OR(ISBLANK(C53),ISBLANK(C54)),"",IF(OR(G53="-",G54="-"),IF(G53="-",1,-1)*'Pro Quals'!A8,IF(ABS(G53-G54)&gt;'Pro Quals'!A9,IF(G53-G54&gt;'Pro Quals'!A9,1,-1)*'Pro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IF(AND(LEFT(K53,1)="D",LEFT(K54,1)="D"),"0",IF(OR(K53="DNR",K54="DNR"),IF(K53="DNR",1,-1)*'Pro Quals'!A8,IF(OR(ISBLANK(K53),ISBLANK(K54)),"",IF(OR(O53="-",O54="-"),IF(O53="-",1,-1)*'Pro Quals'!A8,IF(ABS(O53-O54)&gt;'Pro Quals'!A9,IF(O53-O54&gt;'Pro Quals'!A9,1,-1)*'Pro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IF(ISERROR(VLOOKUP(U54,'Pro Quals'!U12:V111,2,FALSE))=TRUE,"",VLOOKUP(U54,'Pro Quals'!U12:V111,2,FALSE))</f>
        <v/>
      </c>
      <c r="W54" s="170" t="str">
        <f>IF(ISERROR(VLOOKUP(U54,'Pro Quals'!AL12:AO111,4,FALSE))=TRUE,"",VLOOKUP(U54,'Pro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RUNOFF","",S32),IF(A3&lt;16,"BYE",IF(ISERROR(VLOOKUP(A55,'Pro Quals'!AO12:'Pro Quals'!AQ111,3,FALSE))=TRUE,"BYE",VLOOKUP(A55,'Pro Quals'!AO12:'Pro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RUNOFF","",S34),IF(A3&lt;16,"BYE",IF(ISERROR(VLOOKUP(A56,'Pro Quals'!AO12:'Pro Quals'!AQ111,3,FALSE))=TRUE,"BYE",VLOOKUP(A56,'Pro Quals'!AO12:'Pro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IF(AND(LEFT(C55,1)="D",LEFT(C56,1)="D"),"0",IF(OR(C55="DNR",C56="DNR"),IF(C55="DNR",1,-1)*'Pro Quals'!A8,IF(OR(ISBLANK(C55),ISBLANK(C56)),"",IF(OR(G55="-",G56="-"),IF(G55="-",1,-1)*'Pro Quals'!A8,IF(ABS(G55-G56)&gt;'Pro Quals'!A9,IF(G55-G56&gt;'Pro Quals'!A9,1,-1)*'Pro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IF(AND(LEFT(K55,1)="D",LEFT(K56,1)="D"),"0",IF(OR(K55="DNR",K56="DNR"),IF(K55="DNR",1,-1)*'Pro Quals'!A8,IF(OR(ISBLANK(K55),ISBLANK(K56)),"",IF(OR(O55="-",O56="-"),IF(O55="-",1,-1)*'Pro Quals'!A8,IF(ABS(O55-O56)&gt;'Pro Quals'!A9,IF(O55-O56&gt;'Pro Quals'!A9,1,-1)*'Pro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IF(ISERROR(VLOOKUP(U56,'Pro Quals'!U12:V111,2,FALSE))=TRUE,"",VLOOKUP(U56,'Pro Quals'!U12:V111,2,FALSE))</f>
        <v/>
      </c>
      <c r="W56" s="170" t="str">
        <f>IF(ISERROR(VLOOKUP(U56,'Pro Quals'!AL12:AO111,4,FALSE))=TRUE,"",VLOOKUP(U56,'Pro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RUNOFF","",S36),IF(A3&lt;16,"BYE",IF(ISERROR(VLOOKUP(A57,'Pro Quals'!AO12:'Pro Quals'!AQ111,3,FALSE))=TRUE,"BYE",VLOOKUP(A57,'Pro Quals'!AO12:'Pro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RUNOFF","",S38),IF(A3&lt;16,"BYE",IF(ISERROR(VLOOKUP(A58,'Pro Quals'!AO12:'Pro Quals'!AQ111,3,FALSE))=TRUE,"BYE",VLOOKUP(A58,'Pro Quals'!AO12:'Pro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IF(AND(LEFT(C57,1)="D",LEFT(C58,1)="D"),"0",IF(OR(C57="DNR",C58="DNR"),IF(C57="DNR",1,-1)*'Pro Quals'!A8,IF(OR(ISBLANK(C57),ISBLANK(C58)),"",IF(OR(G57="-",G58="-"),IF(G57="-",1,-1)*'Pro Quals'!A8,IF(ABS(G57-G58)&gt;'Pro Quals'!A9,IF(G57-G58&gt;'Pro Quals'!A9,1,-1)*'Pro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IF(AND(LEFT(K57,1)="D",LEFT(K58,1)="D"),"0",IF(OR(K57="DNR",K58="DNR"),IF(K57="DNR",1,-1)*'Pro Quals'!A8,IF(OR(ISBLANK(K57),ISBLANK(K58)),"",IF(OR(O57="-",O58="-"),IF(O57="-",1,-1)*'Pro Quals'!A8,IF(ABS(O57-O58)&gt;'Pro Quals'!A9,IF(O57-O58&gt;'Pro Quals'!A9,1,-1)*'Pro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IF(ISERROR(VLOOKUP(U58,'Pro Quals'!U12:V111,2,FALSE))=TRUE,"",VLOOKUP(U58,'Pro Quals'!U12:V111,2,FALSE))</f>
        <v/>
      </c>
      <c r="W58" s="170" t="str">
        <f>IF(ISERROR(VLOOKUP(U58,'Pro Quals'!AL12:AO111,4,FALSE))=TRUE,"",VLOOKUP(U58,'Pro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RUNOFF","",S43),IF(A3&lt;8,"BYE",IF(ISERROR(VLOOKUP(A62,'Pro Quals'!AO12:'Pro Quals'!AQ111,3,FALSE))=TRUE,"BYE",VLOOKUP(A62,'Pro Quals'!AO12:'Pro Quals'!AQ111,3,FALSE))))</f>
        <v>BYE</v>
      </c>
      <c r="C62" s="82"/>
      <c r="D62" s="83"/>
      <c r="E62" s="83"/>
      <c r="F62" s="83"/>
      <c r="G62" s="65" t="str">
        <f t="array" ref="G62:G69">IF(LEFT(C62:C69,1)="D","-",IF(D62:D69&gt;'Pro Quals'!A6,"-",IF(C62:C69&gt;0,C62:C69+D62:D69*'Pro Quals'!A5+F62:F69*'Pro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IF(LEFT(K62:K69,1)="D","-",IF(L62:L69&gt;'Pro Quals'!A6,"-",IF(K62:K69&gt;0,K62:K69+L62:L69*'Pro Quals'!A5+N62:N69*'Pro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BYE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RUNOFF","",S45),IF(A3&lt;8,"BYE",IF(ISERROR(VLOOKUP(A63,'Pro Quals'!AO12:'Pro Quals'!AQ111,3,FALSE))=TRUE,"BYE",VLOOKUP(A63,'Pro Quals'!AO12:'Pro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IF(AND(LEFT(C62,1)="D",LEFT(C63,1)="D"),"0",IF(OR(C62="DNR",C63="DNR"),IF(C62="DNR",1,-1)*'Pro Quals'!A8,IF(OR(ISBLANK(C62),ISBLANK(C63)),"",IF(OR(G62="-",G63="-"),IF(G62="-",1,-1)*'Pro Quals'!A8,IF(ABS(G62-G63)&gt;'Pro Quals'!A9,IF(G62-G63&gt;'Pro Quals'!A9,1,-1)*'Pro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IF(AND(LEFT(K62,1)="D",LEFT(K63,1)="D"),"0",IF(OR(K62="DNR",K63="DNR"),IF(K62="DNR",1,-1)*'Pro Quals'!A8,IF(OR(ISBLANK(K62),ISBLANK(K63)),"",IF(OR(O62="-",O63="-"),IF(O62="-",1,-1)*'Pro Quals'!A8,IF(ABS(O62-O63)&gt;'Pro Quals'!A9,IF(O62-O63&gt;'Pro Quals'!A9,1,-1)*'Pro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IF(ISERROR(VLOOKUP(U63,'Pro Quals'!U12:V111,2,FALSE))=TRUE,"",VLOOKUP(U63,'Pro Quals'!U12:V111,2,FALSE))</f>
        <v/>
      </c>
      <c r="W63" s="170" t="str">
        <f>IF(ISERROR(VLOOKUP(U63,'Pro Quals'!AL12:AO111,4,FALSE))=TRUE,"",VLOOKUP(U63,'Pro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RUNOFF","",S47),IF(A3&lt;8,"BYE",IF(ISERROR(VLOOKUP(A64,'Pro Quals'!AO12:'Pro Quals'!AQ111,3,FALSE))=TRUE,"BYE",VLOOKUP(A64,'Pro Quals'!AO12:'Pro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RUNOFF","",S49),IF(A3&lt;8,"BYE",IF(ISERROR(VLOOKUP(A65,'Pro Quals'!AO12:'Pro Quals'!AQ111,3,FALSE))=TRUE,"BYE",VLOOKUP(A65,'Pro Quals'!AO12:'Pro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IF(AND(LEFT(C64,1)="D",LEFT(C65,1)="D"),"0",IF(OR(C64="DNR",C65="DNR"),IF(C64="DNR",1,-1)*'Pro Quals'!A8,IF(OR(ISBLANK(C64),ISBLANK(C65)),"",IF(OR(G64="-",G65="-"),IF(G64="-",1,-1)*'Pro Quals'!A8,IF(ABS(G64-G65)&gt;'Pro Quals'!A9,IF(G64-G65&gt;'Pro Quals'!A9,1,-1)*'Pro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IF(AND(LEFT(K64,1)="D",LEFT(K65,1)="D"),"0",IF(OR(K64="DNR",K65="DNR"),IF(K64="DNR",1,-1)*'Pro Quals'!A8,IF(OR(ISBLANK(K64),ISBLANK(K65)),"",IF(OR(O64="-",O65="-"),IF(O64="-",1,-1)*'Pro Quals'!A8,IF(ABS(O64-O65)&gt;'Pro Quals'!A9,IF(O64-O65&gt;'Pro Quals'!A9,1,-1)*'Pro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IF(ISERROR(VLOOKUP(U65,'Pro Quals'!U12:V111,2,FALSE))=TRUE,"",VLOOKUP(U65,'Pro Quals'!U12:V111,2,FALSE))</f>
        <v/>
      </c>
      <c r="W65" s="170" t="str">
        <f>IF(ISERROR(VLOOKUP(U65,'Pro Quals'!AL12:AO111,4,FALSE))=TRUE,"",VLOOKUP(U65,'Pro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RUNOFF","",S51),IF(A3&lt;8,"BYE",IF(ISERROR(VLOOKUP(A66,'Pro Quals'!AO12:'Pro Quals'!AQ111,3,FALSE))=TRUE,"BYE",VLOOKUP(A66,'Pro Quals'!AO12:'Pro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RUNOFF","",S53),IF(A3&lt;8,"BYE",IF(ISERROR(VLOOKUP(A67,'Pro Quals'!AO12:'Pro Quals'!AQ111,3,FALSE))=TRUE,"BYE",VLOOKUP(A67,'Pro Quals'!AO12:'Pro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IF(AND(LEFT(C66,1)="D",LEFT(C67,1)="D"),"0",IF(OR(C66="DNR",C67="DNR"),IF(C66="DNR",1,-1)*'Pro Quals'!A8,IF(OR(ISBLANK(C66),ISBLANK(C67)),"",IF(OR(G66="-",G67="-"),IF(G66="-",1,-1)*'Pro Quals'!A8,IF(ABS(G66-G67)&gt;'Pro Quals'!A9,IF(G66-G67&gt;'Pro Quals'!A9,1,-1)*'Pro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IF(AND(LEFT(K66,1)="D",LEFT(K67,1)="D"),"0",IF(OR(K66="DNR",K67="DNR"),IF(K66="DNR",1,-1)*'Pro Quals'!A8,IF(OR(ISBLANK(K66),ISBLANK(K67)),"",IF(OR(O66="-",O67="-"),IF(O66="-",1,-1)*'Pro Quals'!A8,IF(ABS(O66-O67)&gt;'Pro Quals'!A9,IF(O66-O67&gt;'Pro Quals'!A9,1,-1)*'Pro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IF(ISERROR(VLOOKUP(U67,'Pro Quals'!U12:V111,2,FALSE))=TRUE,"",VLOOKUP(U67,'Pro Quals'!U12:V111,2,FALSE))</f>
        <v/>
      </c>
      <c r="W67" s="170" t="str">
        <f>IF(ISERROR(VLOOKUP(U67,'Pro Quals'!AL12:AO111,4,FALSE))=TRUE,"",VLOOKUP(U67,'Pro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RUNOFF","",S55),IF(A3&lt;8,"BYE",IF(ISERROR(VLOOKUP(A68,'Pro Quals'!AO12:'Pro Quals'!AQ111,3,FALSE))=TRUE,"BYE",VLOOKUP(A68,'Pro Quals'!AO12:'Pro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RUNOFF","",S57),IF(A3&lt;8,"BYE",IF(ISERROR(VLOOKUP(A69,'Pro Quals'!AO12:'Pro Quals'!AQ111,3,FALSE))=TRUE,"BYE",VLOOKUP(A69,'Pro Quals'!AO12:'Pro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IF(AND(LEFT(C68,1)="D",LEFT(C69,1)="D"),"0",IF(OR(C68="DNR",C69="DNR"),IF(C68="DNR",1,-1)*'Pro Quals'!A8,IF(OR(ISBLANK(C68),ISBLANK(C69)),"",IF(OR(G68="-",G69="-"),IF(G68="-",1,-1)*'Pro Quals'!A8,IF(ABS(G68-G69)&gt;'Pro Quals'!A9,IF(G68-G69&gt;'Pro Quals'!A9,1,-1)*'Pro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IF(AND(LEFT(K68,1)="D",LEFT(K69,1)="D"),"0",IF(OR(K68="DNR",K69="DNR"),IF(K68="DNR",1,-1)*'Pro Quals'!A8,IF(OR(ISBLANK(K68),ISBLANK(K69)),"",IF(OR(O68="-",O69="-"),IF(O68="-",1,-1)*'Pro Quals'!A8,IF(ABS(O68-O69)&gt;'Pro Quals'!A9,IF(O68-O69&gt;'Pro Quals'!A9,1,-1)*'Pro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IF(ISERROR(VLOOKUP(U69,'Pro Quals'!U12:V111,2,FALSE))=TRUE,"",VLOOKUP(U69,'Pro Quals'!U12:V111,2,FALSE))</f>
        <v/>
      </c>
      <c r="W69" s="170" t="str">
        <f>IF(ISERROR(VLOOKUP(U69,'Pro Quals'!AL12:AO111,4,FALSE))=TRUE,"",VLOOKUP(U69,'Pro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RUNOFF","",S62),IF(A3&lt;4,"BYE",IF(ISERROR(VLOOKUP(A73,'Pro Quals'!AO12:'Pro Quals'!AQ111,3,FALSE))=TRUE,"BYE",VLOOKUP(A73,'Pro Quals'!AO12:'Pro Quals'!AQ111,3,FALSE))))</f>
        <v>BYE</v>
      </c>
      <c r="C73" s="94"/>
      <c r="D73" s="95"/>
      <c r="E73" s="95"/>
      <c r="F73" s="95"/>
      <c r="G73" s="65" t="str">
        <f t="array" ref="G73:G76">IF(LEFT(C73:C76,1)="D","-",IF(D73:D76&gt;'Pro Quals'!A6,"-",IF(C73:C76&gt;0,C73:C76+D73:D76*'Pro Quals'!A5+F73:F76*'Pro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IF(LEFT(K73:K76,1)="D","-",IF(L73:L76&gt;'Pro Quals'!A6,"-",IF(K73:K76&gt;0,K73:K76+L73:L76*'Pro Quals'!A5+N73:N76*'Pro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BYE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RUNOFF","",S64),IF(A3&lt;4,"BYE",IF(ISERROR(VLOOKUP(A74,'Pro Quals'!AO12:'Pro Quals'!AQ111,3,FALSE))=TRUE,"BYE",VLOOKUP(A74,'Pro Quals'!AO12:'Pro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IF(AND(LEFT(C73,1)="D",LEFT(C74,1)="D"),"0",IF(OR(C73="DNR",C74="DNR"),IF(C73="DNR",1,-1)*'Pro Quals'!A8,IF(OR(ISBLANK(C73),ISBLANK(C74)),"",IF(OR(G73="-",G74="-"),IF(G73="-",1,-1)*'Pro Quals'!A8,IF(ABS(G73-G74)&gt;'Pro Quals'!A9,IF(G73-G74&gt;'Pro Quals'!A9,1,-1)*'Pro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IF(AND(LEFT(K73,1)="D",LEFT(K74,1)="D"),"0",IF(OR(K73="DNR",K74="DNR"),IF(K73="DNR",1,-1)*'Pro Quals'!A8,IF(OR(ISBLANK(K73),ISBLANK(K74)),"",IF(OR(O73="-",O74="-"),IF(O73="-",1,-1)*'Pro Quals'!A8,IF(ABS(O73-O74)&gt;'Pro Quals'!A9,IF(O73-O74&gt;'Pro Quals'!A9,1,-1)*'Pro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RUNOFF","",S66),IF(A3&lt;4,"BYE",IF(ISERROR(VLOOKUP(A75,'Pro Quals'!AO12:'Pro Quals'!AQ111,3,FALSE))=TRUE,"BYE",VLOOKUP(A75,'Pro Quals'!AO12:'Pro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RUNOFF","",S68),IF(A3&lt;4,"BYE",IF(ISERROR(VLOOKUP(A76,'Pro Quals'!AO12:'Pro Quals'!AQ111,3,FALSE))=TRUE,"BYE",VLOOKUP(A76,'Pro Quals'!AO12:'Pro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IF(AND(LEFT(C75,1)="D",LEFT(C76,1)="D"),"0",IF(OR(C75="DNR",C76="DNR"),IF(C75="DNR",1,-1)*'Pro Quals'!A8,IF(OR(ISBLANK(C75),ISBLANK(C76)),"",IF(OR(G75="-",G76="-"),IF(G75="-",1,-1)*'Pro Quals'!A8,IF(ABS(G75-G76)&gt;'Pro Quals'!A9,IF(G75-G76&gt;'Pro Quals'!A9,1,-1)*'Pro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IF(AND(LEFT(K75,1)="D",LEFT(K76,1)="D"),"0",IF(OR(K75="DNR",K76="DNR"),IF(K75="DNR",1,-1)*'Pro Quals'!A8,IF(OR(ISBLANK(K75),ISBLANK(K76)),"",IF(OR(O75="-",O76="-"),IF(O75="-",1,-1)*'Pro Quals'!A8,IF(ABS(O75-O76)&gt;'Pro Quals'!A9,IF(O75-O76&gt;'Pro Quals'!A9,1,-1)*'Pro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IF(A3&gt;2,IF(B74="BYE","BYE",IF(U74="","",U74)),IF(ISERROR(VLOOKUP(A80,'Pro Quals'!AO12:'Pro Quals'!AQ111,3,FALSE))=TRUE,"BYE",VLOOKUP(A80,'Pro Quals'!AO12:'Pro Quals'!AQ111,3,FALSE)))</f>
        <v>BYE</v>
      </c>
      <c r="C80" s="94"/>
      <c r="D80" s="95"/>
      <c r="E80" s="95"/>
      <c r="F80" s="95"/>
      <c r="G80" s="65" t="str">
        <f t="array" ref="G80:G81">IF(LEFT(C80:C81,1)="D","-",IF(D80:D81&gt;'Pro Quals'!A6,"-",IF(C80:C81&gt;0,C80:C81+D80:D81*'Pro Quals'!A5+F80:F81*'Pro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IF(LEFT(K80:K81,1)="D","-",IF(L80:L81&gt;'Pro Quals'!A6,"-",IF(K80:K81&gt;0,K80:K81+L80:L81*'Pro Quals'!A5+N80:N81*'Pro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IF(ISERROR(VLOOKUP(U80,'Pro Quals'!U12:V111,2,FALSE))=TRUE,"",VLOOKUP(U80,'Pro Quals'!U12:V111,2,FALSE))</f>
        <v/>
      </c>
      <c r="W80" s="170" t="str">
        <f>IF(ISERROR(VLOOKUP(U80,'Pro Quals'!AL12:AO111,4,FALSE))=TRUE,"",VLOOKUP(U80,'Pro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IF(A3&gt;2,IF(B76="BYE","BYE",IF(U76="","",U76)),IF(ISERROR(VLOOKUP(A81,'Pro Quals'!AO12:'Pro Quals'!AQ111,3,FALSE))=TRUE,"BYE",VLOOKUP(A81,'Pro Quals'!AO12:'Pro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IF(AND(LEFT(C80,1)="D",LEFT(C81,1)="D"),"0",IF(OR(C80="DNR",C81="DNR"),IF(C80="DNR",1,-1)*'Pro Quals'!A8,IF(OR(ISBLANK(C80),ISBLANK(C81)),"",IF(OR(G80="-",G81="-"),IF(G80="-",1,-1)*'Pro Quals'!A8,IF(ABS(G80-G81)&gt;'Pro Quals'!A9,IF(G80-G81&gt;'Pro Quals'!A9,1,-1)*'Pro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IF(AND(LEFT(K80,1)="D",LEFT(K81,1)="D"),"0",IF(OR(K80="DNR",K81="DNR"),IF(K80="DNR",1,-1)*'Pro Quals'!A8,IF(OR(ISBLANK(K80),ISBLANK(K81)),"",IF(OR(O80="-",O81="-"),IF(O80="-",1,-1)*'Pro Quals'!A8,IF(ABS(O80-O81)&gt;'Pro Quals'!A9,IF(O80-O81&gt;'Pro Quals'!A9,1,-1)*'Pro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IF(ISERROR(VLOOKUP(U81,'Pro Quals'!U12:V111,2,FALSE))=TRUE,"",VLOOKUP(U81,'Pro Quals'!U12:V111,2,FALSE))</f>
        <v/>
      </c>
      <c r="W81" s="170" t="str">
        <f>IF(ISERROR(VLOOKUP(U81,'Pro Quals'!AL12:AO111,4,FALSE))=TRUE,"",VLOOKUP(U81,'Pro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RUNOFF","",S73),IF(ISERROR(VLOOKUP(A85,'Pro Quals'!AO12:'Pro Quals'!AQ111,3,FALSE))=TRUE,"BYE",VLOOKUP(A85,'Pro Quals'!AO12:'Pro Quals'!AQ111,3,FALSE)))</f>
        <v>BYE</v>
      </c>
      <c r="C85" s="94"/>
      <c r="D85" s="95"/>
      <c r="E85" s="95"/>
      <c r="F85" s="95"/>
      <c r="G85" s="65" t="str">
        <f t="array" ref="G85:G86">IF(LEFT(C85:C86,1)="D","-",IF(D85:D86&gt;'Pro Quals'!A6,"-",IF(C85:C86&gt;0,C85:C86+D85:D86*'Pro Quals'!A5+F85:F86*'Pro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IF(LEFT(K85:K86,1)="D","-",IF(L85:L86&gt;'Pro Quals'!A6,"-",IF(K85:K86&gt;0,K85:K86+L85:L86*'Pro Quals'!A5+N85:N86*'Pro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BYE</v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>BYE</v>
      </c>
      <c r="V85" s="168" t="str">
        <f>IF(ISERROR(VLOOKUP(U85,'Pro Quals'!U12:V111,2,FALSE))=TRUE,"",VLOOKUP(U85,'Pro Quals'!U12:V111,2,FALSE))</f>
        <v/>
      </c>
      <c r="W85" s="170" t="str">
        <f>IF(ISERROR(VLOOKUP(U85,'Pro Quals'!AL12:AO111,4,FALSE))=TRUE,"",VLOOKUP(U85,'Pro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RUNOFF","",S75),IF(ISERROR(VLOOKUP(A86,'Pro Quals'!AO12:'Pro Quals'!AQ111,3,FALSE))=TRUE,"BYE",VLOOKUP(A86,'Pro Quals'!AO12:'Pro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IF(AND(LEFT(C85,1)="D",LEFT(C86,1)="D"),"0",IF(OR(C85="DNR",C86="DNR"),IF(C85="DNR",1,-1)*'Pro Quals'!A8,IF(OR(ISBLANK(C85),ISBLANK(C86)),"",IF(OR(G85="-",G86="-"),IF(G85="-",1,-1)*'Pro Quals'!A8,IF(ABS(G85-G86)&gt;'Pro Quals'!A9,IF(G85-G86&gt;'Pro Quals'!A9,1,-1)*'Pro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IF(AND(LEFT(K85,1)="D",LEFT(K86,1)="D"),"0",IF(OR(K85="DNR",K86="DNR"),IF(K85="DNR",1,-1)*'Pro Quals'!A8,IF(OR(ISBLANK(K85),ISBLANK(K86)),"",IF(OR(O85="-",O86="-"),IF(O85="-",1,-1)*'Pro Quals'!A8,IF(ABS(O85-O86)&gt;'Pro Quals'!A9,IF(O85-O86&gt;'Pro Quals'!A9,1,-1)*'Pro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IF(ISERROR(VLOOKUP(U86,'Pro Quals'!U12:V111,2,FALSE))=TRUE,"",VLOOKUP(U86,'Pro Quals'!U12:V111,2,FALSE))</f>
        <v/>
      </c>
      <c r="W86" s="170" t="str">
        <f>IF(ISERROR(VLOOKUP(U86,'Pro Quals'!AL12:AO111,4,FALSE))=TRUE,"",VLOOKUP(U86,'Pro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9" t="s">
        <v>36</v>
      </c>
      <c r="B89" s="39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8" sqref="B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8" t="s">
        <v>7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98" t="s">
        <v>15</v>
      </c>
      <c r="R1" s="398"/>
      <c r="S1" s="398"/>
      <c r="T1" s="145"/>
      <c r="U1" s="145"/>
      <c r="V1" s="145"/>
      <c r="W1" s="144"/>
    </row>
    <row r="2" spans="1:30" s="6" customFormat="1" ht="24.75" customHeight="1" thickBot="1">
      <c r="C2" s="399" t="s">
        <v>8</v>
      </c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401" t="s">
        <v>39</v>
      </c>
      <c r="R2" s="401"/>
      <c r="S2" s="40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400" t="s">
        <v>69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5" t="s">
        <v>30</v>
      </c>
      <c r="C5" s="365" t="s">
        <v>18</v>
      </c>
      <c r="D5" s="391"/>
      <c r="E5" s="391"/>
      <c r="F5" s="391"/>
      <c r="G5" s="391"/>
      <c r="H5" s="391"/>
      <c r="I5" s="392"/>
      <c r="J5" s="397" t="s">
        <v>16</v>
      </c>
      <c r="K5" s="365" t="s">
        <v>19</v>
      </c>
      <c r="L5" s="366"/>
      <c r="M5" s="366"/>
      <c r="N5" s="366"/>
      <c r="O5" s="366"/>
      <c r="P5" s="366"/>
      <c r="Q5" s="367"/>
      <c r="R5" s="397" t="s">
        <v>17</v>
      </c>
      <c r="S5" s="404" t="s">
        <v>34</v>
      </c>
      <c r="T5" s="402" t="s">
        <v>43</v>
      </c>
      <c r="U5" s="406" t="s">
        <v>42</v>
      </c>
      <c r="V5" s="402" t="s">
        <v>37</v>
      </c>
      <c r="W5" s="402" t="s">
        <v>32</v>
      </c>
    </row>
    <row r="6" spans="1:30" s="14" customFormat="1" ht="125.1" customHeight="1" thickBot="1">
      <c r="A6" s="394"/>
      <c r="B6" s="396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7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7"/>
      <c r="S6" s="405"/>
      <c r="T6" s="403"/>
      <c r="U6" s="407"/>
      <c r="V6" s="403"/>
      <c r="W6" s="403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IF(A3&lt;A8,"BYE",IF(ISERROR(VLOOKUP(A8,'Wo Quals'!AO12:'Wo Quals'!AQ111,3,FALSE))=TRUE,"BYE",VLOOKUP(A8,'Wo Quals'!AO12:'Wo Quals'!AQ111,3,FALSE)))</f>
        <v>13 KISELEVA OLGA</v>
      </c>
      <c r="C8" s="82"/>
      <c r="D8" s="83"/>
      <c r="E8" s="83"/>
      <c r="F8" s="83"/>
      <c r="G8" s="65" t="str">
        <f t="array" ref="G8:G39">IF(LEFT(C8:C39,1)="D","-",IF(D8:D39&gt;'Wo Quals'!A6,"-",IF(C8:C39&gt;0,C8:C39+D8:D39*'Wo Quals'!A5+F8:F39*'Wo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IF(LEFT(K8:K39,1)="D","-",IF(L8:L39&gt;'Wo Quals'!A6,"-",IF(K8:K39&gt;0,K8:K39+L8:L39*'Wo Quals'!A5+N8:N39*'Wo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13 KISELEVA OLGA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IF(A3&lt;A9,"BYE",IF(ISERROR(VLOOKUP(A9,'Wo Quals'!AO12:'Wo Quals'!AQ111,3,FALSE))=TRUE,"BYE",VLOOKUP(A9,'Wo Quals'!AO12:'Wo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IF(AND(LEFT(C8,1)="D",LEFT(C9,1)="D"),"0",IF(OR(C8="DNR",C9="DNR"),IF(C8="DNR",1,-1)*'Wo Quals'!A8,IF(OR(ISBLANK(C8),ISBLANK(C9)),"",IF(OR(G8="-",G9="-"),IF(G8="-",1,-1)*'Wo Quals'!A8,IF(ABS(G8-G9)&gt;'Wo Quals'!A9,IF(G8-G9&gt;'Wo Quals'!A9,1,-1)*'Wo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IF(AND(LEFT(K8,1)="D",LEFT(K9,1)="D"),"0",IF(OR(K8="DNR",K9="DNR"),IF(K8="DNR",1,-1)*'Wo Quals'!A8,IF(OR(ISBLANK(K8),ISBLANK(K9)),"",IF(OR(O8="-",O9="-"),IF(O8="-",1,-1)*'Wo Quals'!A8,IF(ABS(O8-O9)&gt;'Wo Quals'!A9,IF(O8-O9&gt;'Wo Quals'!A9,1,-1)*'Wo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IF(ISERROR(VLOOKUP(U9,'Wo Quals'!U12:V111,2,FALSE))=TRUE,"",VLOOKUP(U9,'Wo Quals'!U12:V111,2,FALSE))</f>
        <v/>
      </c>
      <c r="W9" s="169" t="str">
        <f>IF(ISERROR(VLOOKUP(U9,'Wo Quals'!AL12:AO111,4,FALSE))=TRUE,"",VLOOKUP(U9,'Wo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IF(A3&lt;A10,"BYE",IF(ISERROR(VLOOKUP(A10,'Wo Quals'!AO12:'Wo Quals'!AQ111,3,FALSE))=TRUE,"BYE",VLOOKUP(A10,'Wo Quals'!AO12:'Wo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IF(A3&lt;A11,"BYE",IF(ISERROR(VLOOKUP(A11,'Wo Quals'!AO12:'Wo Quals'!AQ111,3,FALSE))=TRUE,"BYE",VLOOKUP(A11,'Wo Quals'!AO12:'Wo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IF(AND(LEFT(C10,1)="D",LEFT(C11,1)="D"),"0",IF(OR(C10="DNR",C11="DNR"),IF(C10="DNR",1,-1)*'Wo Quals'!A8,IF(OR(ISBLANK(C10),ISBLANK(C11)),"",IF(OR(G10="-",G11="-"),IF(G10="-",1,-1)*'Wo Quals'!A8,IF(ABS(G10-G11)&gt;'Wo Quals'!A9,IF(G10-G11&gt;'Wo Quals'!A9,1,-1)*'Wo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IF(AND(LEFT(K10,1)="D",LEFT(K11,1)="D"),"0",IF(OR(K10="DNR",K11="DNR"),IF(K10="DNR",1,-1)*'Wo Quals'!A8,IF(OR(ISBLANK(K10),ISBLANK(K11)),"",IF(OR(O10="-",O11="-"),IF(O10="-",1,-1)*'Wo Quals'!A8,IF(ABS(O10-O11)&gt;'Wo Quals'!A9,IF(O10-O11&gt;'Wo Quals'!A9,1,-1)*'Wo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IF(ISERROR(VLOOKUP(U11,'Wo Quals'!U12:V111,2,FALSE))=TRUE,"",VLOOKUP(U11,'Wo Quals'!U12:V111,2,FALSE))</f>
        <v/>
      </c>
      <c r="W11" s="169" t="str">
        <f>IF(ISERROR(VLOOKUP(U11,'Wo Quals'!AL12:AO111,4,FALSE))=TRUE,"",VLOOKUP(U11,'Wo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IF(A3&lt;A12,"BYE",IF(ISERROR(VLOOKUP(A12,'Wo Quals'!AO12:'Wo Quals'!AQ111,3,FALSE))=TRUE,"BYE",VLOOKUP(A12,'Wo Quals'!AO12:'Wo Quals'!AQ111,3,FALSE)))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IF(A3&lt;A13,"BYE",IF(ISERROR(VLOOKUP(A13,'Wo Quals'!AO12:'Wo Quals'!AQ111,3,FALSE))=TRUE,"BYE",VLOOKUP(A13,'Wo Quals'!AO12:'Wo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IF(AND(LEFT(C12,1)="D",LEFT(C13,1)="D"),"0",IF(OR(C12="DNR",C13="DNR"),IF(C12="DNR",1,-1)*'Wo Quals'!A8,IF(OR(ISBLANK(C12),ISBLANK(C13)),"",IF(OR(G12="-",G13="-"),IF(G12="-",1,-1)*'Wo Quals'!A8,IF(ABS(G12-G13)&gt;'Wo Quals'!A9,IF(G12-G13&gt;'Wo Quals'!A9,1,-1)*'Wo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IF(AND(LEFT(K12,1)="D",LEFT(K13,1)="D"),"0",IF(OR(K12="DNR",K13="DNR"),IF(K12="DNR",1,-1)*'Wo Quals'!A8,IF(OR(ISBLANK(K12),ISBLANK(K13)),"",IF(OR(O12="-",O13="-"),IF(O12="-",1,-1)*'Wo Quals'!A8,IF(ABS(O12-O13)&gt;'Wo Quals'!A9,IF(O12-O13&gt;'Wo Quals'!A9,1,-1)*'Wo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IF(ISERROR(VLOOKUP(U13,'Wo Quals'!U12:V111,2,FALSE))=TRUE,"",VLOOKUP(U13,'Wo Quals'!U12:V111,2,FALSE))</f>
        <v/>
      </c>
      <c r="W13" s="169" t="str">
        <f>IF(ISERROR(VLOOKUP(U13,'Wo Quals'!AL12:AO111,4,FALSE))=TRUE,"",VLOOKUP(U13,'Wo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IF(A3&lt;A14,"BYE",IF(ISERROR(VLOOKUP(A14,'Wo Quals'!AO12:'Wo Quals'!AQ111,3,FALSE))=TRUE,"BYE",VLOOKUP(A14,'Wo Quals'!AO12:'Wo Quals'!AQ111,3,FALSE)))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IF(A3&lt;A15,"BYE",IF(ISERROR(VLOOKUP(A15,'Wo Quals'!AO12:'Wo Quals'!AQ111,3,FALSE))=TRUE,"BYE",VLOOKUP(A15,'Wo Quals'!AO12:'Wo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IF(AND(LEFT(C14,1)="D",LEFT(C15,1)="D"),"0",IF(OR(C14="DNR",C15="DNR"),IF(C14="DNR",1,-1)*'Wo Quals'!A8,IF(OR(ISBLANK(C14),ISBLANK(C15)),"",IF(OR(G14="-",G15="-",),IF(G14="-",1,-1)*'Wo Quals'!A8,IF(ABS(G14-G15)&gt;'Wo Quals'!A9,IF(G14-G15&gt;'Wo Quals'!A9,1,-1)*'Wo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IF(AND(LEFT(K14,1)="D",LEFT(K15,1)="D"),"0",IF(OR(K14="DNR",K15="DNR"),IF(K14="DNR",1,-1)*'Wo Quals'!A8,IF(OR(ISBLANK(K14),ISBLANK(K15)),"",IF(OR(O14="-",O15="-"),IF(O14="-",1,-1)*'Wo Quals'!A8,IF(ABS(O14-O15)&gt;'Wo Quals'!A9,IF(O14-O15&gt;'Wo Quals'!A9,1,-1)*'Wo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IF(ISERROR(VLOOKUP(U15,'Wo Quals'!U12:V111,2,FALSE))=TRUE,"",VLOOKUP(U15,'Wo Quals'!U12:V111,2,FALSE))</f>
        <v/>
      </c>
      <c r="W15" s="169" t="str">
        <f>IF(ISERROR(VLOOKUP(U15,'Wo Quals'!AL12:AO111,4,FALSE))=TRUE,"",VLOOKUP(U15,'Wo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IF(A3&lt;A16,"BYE",IF(ISERROR(VLOOKUP(A16,'Wo Quals'!AO12:'Wo Quals'!AQ111,3,FALSE))=TRUE,"BYE",VLOOKUP(A16,'Wo Quals'!AO12:'Wo Quals'!AQ111,3,FALSE)))</f>
        <v>11 STROGANOVA EKATERINA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11 STROGANOVA EKATERINA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IF(A3&lt;A17,"BYE",IF(ISERROR(VLOOKUP(A17,'Wo Quals'!AO12:'Wo Quals'!AQ111,3,FALSE))=TRUE,"BYE",VLOOKUP(A17,'Wo Quals'!AO12:'Wo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IF(AND(LEFT(C16,1)="D",LEFT(C17,1)="D"),"0",IF(OR(C16="DNR",C17="DNR"),IF(C16="DNR",1,-1)*'Wo Quals'!A8,IF(OR(ISBLANK(C16),ISBLANK(C17)),"",IF(OR(G16="-",G17="-"),IF(G16="-",1,-1)*'Wo Quals'!A8,IF(ABS(G16-G17)&gt;'Wo Quals'!A9,IF(G16-G17&gt;'Wo Quals'!A9,1,-1)*'Wo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IF(AND(LEFT(K16,1)="D",LEFT(K17,1)="D"),"0",IF(OR(K16="DNR",K17="DNR"),IF(K16="DNR",1,-1)*'Wo Quals'!A8,IF(OR(ISBLANK(K16),ISBLANK(K17)),"",IF(OR(O16="-",O17="-"),IF(O16="-",1,-1)*'Wo Quals'!A8,IF(ABS(O16-O17)&gt;'Wo Quals'!A9,IF(O16-O17&gt;'Wo Quals'!A9,1,-1)*'Wo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IF(ISERROR(VLOOKUP(U17,'Wo Quals'!U12:V111,2,FALSE))=TRUE,"",VLOOKUP(U17,'Wo Quals'!U12:V111,2,FALSE))</f>
        <v/>
      </c>
      <c r="W17" s="169" t="str">
        <f>IF(ISERROR(VLOOKUP(U17,'Wo Quals'!AL12:AO111,4,FALSE))=TRUE,"",VLOOKUP(U17,'Wo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IF(A3&lt;A18,"BYE",IF(ISERROR(VLOOKUP(A18,'Wo Quals'!AO12:'Wo Quals'!AQ111,3,FALSE))=TRUE,"BYE",VLOOKUP(A18,'Wo Quals'!AO12:'Wo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IF(A3&lt;A19,"BYE",IF(ISERROR(VLOOKUP(A19,'Wo Quals'!AO12:'Wo Quals'!AQ111,3,FALSE))=TRUE,"BYE",VLOOKUP(A19,'Wo Quals'!AO12:'Wo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IF(AND(LEFT(C18,1)="D",LEFT(C19,1)="D"),"0",IF(OR(C18="DNR",C19="DNR"),IF(C18="DNR",1,-1)*'Wo Quals'!A8,IF(OR(ISBLANK(C18),ISBLANK(C19)),"",IF(OR(G18="-",G19="-"),IF(G18="-",1,-1)*'Wo Quals'!A8,IF(ABS(G18-G19)&gt;'Wo Quals'!A9,IF(G18-G19&gt;'Wo Quals'!A9,1,-1)*'Wo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IF(AND(LEFT(K18,1)="D",LEFT(K19,1)="D"),"0",IF(OR(K18="DNR",K19="DNR"),IF(K18="DNR",1,-1)*'Wo Quals'!A8,IF(OR(ISBLANK(K18),ISBLANK(K19)),"",IF(OR(O18="-",O19="-"),IF(O18="-",1,-1)*'Wo Quals'!A8,IF(ABS(O18-O19)&gt;'Wo Quals'!A9,IF(O18-O19&gt;'Wo Quals'!A9,1,-1)*'Wo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IF(ISERROR(VLOOKUP(U19,'Wo Quals'!U12:V111,2,FALSE))=TRUE,"",VLOOKUP(U19,'Wo Quals'!U12:V111,2,FALSE))</f>
        <v/>
      </c>
      <c r="W19" s="169" t="str">
        <f>IF(ISERROR(VLOOKUP(U19,'Wo Quals'!AL12:AO111,4,FALSE))=TRUE,"",VLOOKUP(U19,'Wo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IF(A3&lt;A20,"BYE",IF(ISERROR(VLOOKUP(A20,'Wo Quals'!AO12:'Wo Quals'!AQ111,3,FALSE))=TRUE,"BYE",VLOOKUP(A20,'Wo Quals'!AO12:'Wo Quals'!AQ111,3,FALSE)))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IF(A3&lt;A21,"BYE",IF(ISERROR(VLOOKUP(A21,'Wo Quals'!AO12:'Wo Quals'!AQ111,3,FALSE))=TRUE,"BYE",VLOOKUP(A21,'Wo Quals'!AO12:'Wo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IF(AND(LEFT(C20,1)="D",LEFT(C21,1)="D"),"0",IF(OR(C20="DNR",C21="DNR"),IF(C20="DNR",1,-1)*'Wo Quals'!A8,IF(OR(ISBLANK(C20),ISBLANK(C21)),"",IF(OR(G20="-",G21="-"),IF(G20="-",1,-1)*'Wo Quals'!A8,IF(ABS(G20-G21)&gt;'Wo Quals'!A9,IF(G20-G21&gt;'Wo Quals'!A9,1,-1)*'Wo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IF(AND(LEFT(K20,1)="D",LEFT(K21,1)="D"),"0",IF(OR(K20="DNR",K21="DNR"),IF(K20="DNR",1,-1)*'Wo Quals'!A8,IF(OR(ISBLANK(K20),ISBLANK(K21)),"",IF(OR(O20="-",O21="-"),IF(O20="-",1,-1)*'Wo Quals'!A8,IF(ABS(O20-O21)&gt;'Wo Quals'!A9,IF(O20-O21&gt;'Wo Quals'!A9,1,-1)*'Wo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IF(ISERROR(VLOOKUP(U21,'Wo Quals'!U12:V111,2,FALSE))=TRUE,"",VLOOKUP(U21,'Wo Quals'!U12:V111,2,FALSE))</f>
        <v/>
      </c>
      <c r="W21" s="169" t="str">
        <f>IF(ISERROR(VLOOKUP(U21,'Wo Quals'!AL12:AO111,4,FALSE))=TRUE,"",VLOOKUP(U21,'Wo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IF(A3&lt;A22,"BYE",IF(ISERROR(VLOOKUP(A22,'Wo Quals'!AO12:'Wo Quals'!AQ111,3,FALSE))=TRUE,"BYE",VLOOKUP(A22,'Wo Quals'!AO12:'Wo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IF(A3&lt;A23,"BYE",IF(ISERROR(VLOOKUP(A23,'Wo Quals'!AO12:'Wo Quals'!AQ111,3,FALSE))=TRUE,"BYE",VLOOKUP(A23,'Wo Quals'!AO12:'Wo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IF(AND(LEFT(C22,1)="D",LEFT(C23,1)="D"),"0",IF(OR(C22="DNR",C23="DNR"),IF(C22="DNR",1,-1)*'Wo Quals'!A8,IF(OR(ISBLANK(C22),ISBLANK(C23)),"",IF(OR(G22="-",G23="-"),IF(G22="-",1,-1)*'Wo Quals'!A8,IF(ABS(G22-G23)&gt;'Wo Quals'!A9,IF(G22-G23&gt;'Wo Quals'!A9,1,-1)*'Wo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IF(AND(LEFT(K22,1)="D",LEFT(K23,1)="D"),"0",IF(OR(K22="DNR",K23="DNR"),IF(K22="DNR",1,-1)*'Wo Quals'!A8,IF(OR(ISBLANK(K22),ISBLANK(K23)),"",IF(OR(O22="-",O23="-"),IF(O22="-",1,-1)*'Wo Quals'!A8,IF(ABS(O22-O23)&gt;'Wo Quals'!A9,IF(O22-O23&gt;'Wo Quals'!A9,1,-1)*'Wo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IF(ISERROR(VLOOKUP(U23,'Wo Quals'!U12:V111,2,FALSE))=TRUE,"",VLOOKUP(U23,'Wo Quals'!U12:V111,2,FALSE))</f>
        <v/>
      </c>
      <c r="W23" s="169" t="str">
        <f>IF(ISERROR(VLOOKUP(U23,'Wo Quals'!AL12:AO111,4,FALSE))=TRUE,"",VLOOKUP(U23,'Wo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IF(A3&lt;A24,"BYE",IF(ISERROR(VLOOKUP(A24,'Wo Quals'!AO12:'Wo Quals'!AQ111,3,FALSE))=TRUE,"BYE",VLOOKUP(A24,'Wo Quals'!AO12:'Wo Quals'!AQ111,3,FALSE)))</f>
        <v>12 HOHLOVA ELIZAVETA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12 HOHLOVA ELIZAVETA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IF(A3&lt;A25,"BYE",IF(ISERROR(VLOOKUP(A25,'Wo Quals'!AO12:'Wo Quals'!AQ111,3,FALSE))=TRUE,"BYE",VLOOKUP(A25,'Wo Quals'!AO12:'Wo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IF(AND(LEFT(C24,1)="D",LEFT(C25,1)="D"),"0",IF(OR(C24="DNR",C25="DNR"),IF(C24="DNR",1,-1)*'Wo Quals'!A8,IF(OR(ISBLANK(C24),ISBLANK(C25)),"",IF(OR(G24="-",G25="-"),IF(G24="-",1,-1)*'Wo Quals'!A8,IF(ABS(G24-G25)&gt;'Wo Quals'!A9,IF(G24-G25&gt;'Wo Quals'!A9,1,-1)*'Wo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IF(AND(LEFT(K24,1)="D",LEFT(K25,1)="D"),"0",IF(OR(K24="DNR",K25="DNR"),IF(K24="DNR",1,-1)*'Wo Quals'!A8,IF(OR(ISBLANK(K24),ISBLANK(K25)),"",IF(OR(O24="-",O25="-"),IF(O24="-",1,-1)*'Wo Quals'!A8,IF(ABS(O24-O25)&gt;'Wo Quals'!A9,IF(O24-O25&gt;'Wo Quals'!A9,1,-1)*'Wo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IF(ISERROR(VLOOKUP(U25,'Wo Quals'!U12:V111,2,FALSE))=TRUE,"",VLOOKUP(U25,'Wo Quals'!U12:V111,2,FALSE))</f>
        <v/>
      </c>
      <c r="W25" s="169" t="str">
        <f>IF(ISERROR(VLOOKUP(U25,'Wo Quals'!AL12:AO111,4,FALSE))=TRUE,"",VLOOKUP(U25,'Wo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IF(A3&lt;A26,"BYE",IF(ISERROR(VLOOKUP(A26,'Wo Quals'!AO12:'Wo Quals'!AQ111,3,FALSE))=TRUE,"BYE",VLOOKUP(A26,'Wo Quals'!AO12:'Wo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IF(A3&lt;A27,"BYE",IF(ISERROR(VLOOKUP(A27,'Wo Quals'!AO12:'Wo Quals'!AQ111,3,FALSE))=TRUE,"BYE",VLOOKUP(A27,'Wo Quals'!AO12:'Wo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IF(AND(LEFT(C26,1)="D",LEFT(C27,1)="D"),"0",IF(OR(C26="DNR",C27="DNR"),IF(C26="DNR",1,-1)*'Wo Quals'!A8,IF(OR(ISBLANK(C26),ISBLANK(C27)),"",IF(OR(G26="-",G27="-"),IF(G26="-",1,-1)*'Wo Quals'!A8,IF(ABS(G26-G27)&gt;'Wo Quals'!A9,IF(G26-G27&gt;'Wo Quals'!A9,1,-1)*'Wo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IF(AND(LEFT(K26,1)="D",LEFT(K27,1)="D"),"0",IF(OR(K26="DNR",K27="DNR"),IF(K26="DNR",1,-1)*'Wo Quals'!A8,IF(OR(ISBLANK(K26),ISBLANK(K27)),"",IF(OR(O26="-",O27="-"),IF(O26="-",1,-1)*'Wo Quals'!A8,IF(ABS(O26-O27)&gt;'Wo Quals'!A9,IF(O26-O27&gt;'Wo Quals'!A9,1,-1)*'Wo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IF(ISERROR(VLOOKUP(U27,'Wo Quals'!U12:V111,2,FALSE))=TRUE,"",VLOOKUP(U27,'Wo Quals'!U12:V111,2,FALSE))</f>
        <v/>
      </c>
      <c r="W27" s="169" t="str">
        <f>IF(ISERROR(VLOOKUP(U27,'Wo Quals'!AL12:AO111,4,FALSE))=TRUE,"",VLOOKUP(U27,'Wo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IF(A3&lt;A28,"BYE",IF(ISERROR(VLOOKUP(A28,'Wo Quals'!AO12:'Wo Quals'!AQ111,3,FALSE))=TRUE,"BYE",VLOOKUP(A28,'Wo Quals'!AO12:'Wo Quals'!AQ111,3,FALSE)))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IF(A3&lt;A29,"BYE",IF(ISERROR(VLOOKUP(A29,'Wo Quals'!AO12:'Wo Quals'!AQ111,3,FALSE))=TRUE,"BYE",VLOOKUP(A29,'Wo Quals'!AO12:'Wo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IF(AND(LEFT(C28,1)="D",LEFT(C29,1)="D"),"0",IF(OR(C28="DNR",C29="DNR"),IF(C28="DNR",1,-1)*'Wo Quals'!A8,IF(OR(ISBLANK(C28),ISBLANK(C29)),"",IF(OR(G28="-",G29="-"),IF(G28="-",1,-1)*'Wo Quals'!A8,IF(ABS(G28-G29)&gt;'Wo Quals'!A9,IF(G28-G29&gt;'Wo Quals'!A9,1,-1)*'Wo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IF(AND(LEFT(K28,1)="D",LEFT(K29,1)="D"),"0",IF(OR(K28="DNR",K29="DNR"),IF(K28="DNR",1,-1)*'Wo Quals'!A8,IF(OR(ISBLANK(K28),ISBLANK(K29)),"",IF(OR(O28="-",O29="-"),IF(O28="-",1,-1)*'Wo Quals'!A8,IF(ABS(O28-O29)&gt;'Wo Quals'!A9,IF(O28-O29&gt;'Wo Quals'!A9,1,-1)*'Wo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IF(ISERROR(VLOOKUP(U29,'Wo Quals'!U12:V111,2,FALSE))=TRUE,"",VLOOKUP(U29,'Wo Quals'!U12:V111,2,FALSE))</f>
        <v/>
      </c>
      <c r="W29" s="169" t="str">
        <f>IF(ISERROR(VLOOKUP(U29,'Wo Quals'!AL12:AO111,4,FALSE))=TRUE,"",VLOOKUP(U29,'Wo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IF(A3&lt;A30,"BYE",IF(ISERROR(VLOOKUP(A30,'Wo Quals'!AO12:'Wo Quals'!AQ111,3,FALSE))=TRUE,"BYE",VLOOKUP(A30,'Wo Quals'!AO12:'Wo Quals'!AQ111,3,FALSE)))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IF(A3&lt;A31,"BYE",IF(ISERROR(VLOOKUP(A31,'Wo Quals'!AO12:'Wo Quals'!AQ111,3,FALSE))=TRUE,"BYE",VLOOKUP(A31,'Wo Quals'!AO12:'Wo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IF(AND(LEFT(C30,1)="D",LEFT(C31,1)="D"),"0",IF(OR(C30="DNR",C31="DNR"),IF(C30="DNR",1,-1)*'Wo Quals'!A8,IF(OR(ISBLANK(C30),ISBLANK(C31)),"",IF(OR(G30="-",G31="-"),IF(G30="-",1,-1)*'Wo Quals'!A8,IF(ABS(G30-G31)&gt;'Wo Quals'!A9,IF(G30-G31&gt;'Wo Quals'!A9,1,-1)*'Wo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IF(AND(LEFT(K30,1)="D",LEFT(K31,1)="D"),"0",IF(OR(K30="DNR",K31="DNR"),IF(K30="DNR",1,-1)*'Wo Quals'!A8,IF(OR(ISBLANK(K30),ISBLANK(K31)),"",IF(OR(O30="-",O31="-"),IF(O30="-",1,-1)*'Wo Quals'!A8,IF(ABS(O30-O31)&gt;'Wo Quals'!A9,IF(O30-O31&gt;'Wo Quals'!A9,1,-1)*'Wo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IF(ISERROR(VLOOKUP(U31,'Wo Quals'!U12:V111,2,FALSE))=TRUE,"",VLOOKUP(U31,'Wo Quals'!U12:V111,2,FALSE))</f>
        <v/>
      </c>
      <c r="W31" s="169" t="str">
        <f>IF(ISERROR(VLOOKUP(U31,'Wo Quals'!AL12:AO111,4,FALSE))=TRUE,"",VLOOKUP(U31,'Wo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IF(A3&lt;A32,"BYE",IF(ISERROR(VLOOKUP(A32,'Wo Quals'!AO12:'Wo Quals'!AQ111,3,FALSE))=TRUE,"BYE",VLOOKUP(A32,'Wo Quals'!AO12:'Wo Quals'!AQ111,3,FALSE)))</f>
        <v>14 SHERSHNEVA ANNA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14 SHERSHNEVA ANNA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IF(A3&lt;A33,"BYE",IF(ISERROR(VLOOKUP(A33,'Wo Quals'!AO12:'Wo Quals'!AQ111,3,FALSE))=TRUE,"BYE",VLOOKUP(A33,'Wo Quals'!AO12:'Wo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IF(AND(LEFT(C32,1)="D",LEFT(C33,1)="D"),"0",IF(OR(C32="DNR",C33="DNR"),IF(C32="DNR",1,-1)*'Wo Quals'!A8,IF(OR(ISBLANK(C32),ISBLANK(C33)),"",IF(OR(G32="-",G33="-"),IF(G32="-",1,-1)*'Wo Quals'!A8,IF(ABS(G32-G33)&gt;'Wo Quals'!A9,IF(G32-G33&gt;'Wo Quals'!A9,1,-1)*'Wo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IF(AND(LEFT(K32,1)="D",LEFT(K33,1)="D"),"0",IF(OR(K32="DNR",K33="DNR"),IF(K32="DNR",1,-1)*'Wo Quals'!A8,IF(OR(ISBLANK(K32),ISBLANK(K33)),"",IF(OR(O32="-",O33="-"),IF(O32="-",1,-1)*'Wo Quals'!A8,IF(ABS(O32-O33)&gt;'Wo Quals'!A9,IF(O32-O33&gt;'Wo Quals'!A9,1,-1)*'Wo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IF(ISERROR(VLOOKUP(U33,'Wo Quals'!U12:V111,2,FALSE))=TRUE,"",VLOOKUP(U33,'Wo Quals'!U12:V111,2,FALSE))</f>
        <v/>
      </c>
      <c r="W33" s="169" t="str">
        <f>IF(ISERROR(VLOOKUP(U33,'Wo Quals'!AL12:AO111,4,FALSE))=TRUE,"",VLOOKUP(U33,'Wo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IF(A3&lt;A34,"BYE",IF(ISERROR(VLOOKUP(A34,'Wo Quals'!AO12:'Wo Quals'!AQ111,3,FALSE))=TRUE,"BYE",VLOOKUP(A34,'Wo Quals'!AO12:'Wo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IF(A3&lt;A35,"BYE",IF(ISERROR(VLOOKUP(A35,'Wo Quals'!AO12:'Wo Quals'!AQ111,3,FALSE))=TRUE,"BYE",VLOOKUP(A35,'Wo Quals'!AO12:'Wo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IF(AND(LEFT(C34,1)="D",LEFT(C35,1)="D"),"0",IF(OR(C34="DNR",C35="DNR"),IF(C34="DNR",1,-1)*'Wo Quals'!A8,IF(OR(ISBLANK(C34),ISBLANK(C35)),"",IF(OR(G34="-",G35="-"),IF(G34="-",1,-1)*'Wo Quals'!A8,IF(ABS(G34-G35)&gt;'Wo Quals'!A9,IF(G34-G35&gt;'Wo Quals'!A9,1,-1)*'Wo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IF(AND(LEFT(K34,1)="D",LEFT(K35,1)="D"),"0",IF(OR(K34="DNR",K35="DNR"),IF(K34="DNR",1,-1)*'Wo Quals'!A8,IF(OR(ISBLANK(K34),ISBLANK(K35)),"",IF(OR(O34="-",O35="-"),IF(O34="-",1,-1)*'Wo Quals'!A8,IF(ABS(O34-O35)&gt;'Wo Quals'!A9,IF(O34-O35&gt;'Wo Quals'!A9,1,-1)*'Wo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IF(ISERROR(VLOOKUP(U35,'Wo Quals'!U12:V111,2,FALSE))=TRUE,"",VLOOKUP(U35,'Wo Quals'!U12:V111,2,FALSE))</f>
        <v/>
      </c>
      <c r="W35" s="169" t="str">
        <f>IF(ISERROR(VLOOKUP(U35,'Wo Quals'!AL12:AO111,4,FALSE))=TRUE,"",VLOOKUP(U35,'Wo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IF(A3&lt;A36,"BYE",IF(ISERROR(VLOOKUP(A36,'Wo Quals'!AO12:'Wo Quals'!AQ111,3,FALSE))=TRUE,"BYE",VLOOKUP(A36,'Wo Quals'!AO12:'Wo Quals'!AQ111,3,FALSE)))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IF(A3&lt;A37,"BYE",IF(ISERROR(VLOOKUP(A37,'Wo Quals'!AO12:'Wo Quals'!AQ111,3,FALSE))=TRUE,"BYE",VLOOKUP(A37,'Wo Quals'!AO12:'Wo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IF(AND(LEFT(C36,1)="D",LEFT(C37,1)="D"),"0",IF(OR(C36="DNR",C37="DNR"),IF(C36="DNR",1,-1)*'Wo Quals'!A8,IF(OR(ISBLANK(C36),ISBLANK(C37)),"",IF(OR(G36="-",G37="-"),IF(G36="-",1,-1)*'Wo Quals'!A8,IF(ABS(G36-G37)&gt;'Wo Quals'!A9,IF(G36-G37&gt;'Wo Quals'!A9,1,-1)*'Wo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IF(AND(LEFT(K36,1)="D",LEFT(K37,1)="D"),"0",IF(OR(K36="DNR",K37="DNR"),IF(K36="DNR",1,-1)*'Wo Quals'!A8,IF(OR(ISBLANK(K36),ISBLANK(K37)),"",IF(OR(O36="-",O37="-"),IF(O36="-",1,-1)*'Wo Quals'!A8,IF(ABS(O36-O37)&gt;'Wo Quals'!A9,IF(O36-O37&gt;'Wo Quals'!A9,1,-1)*'Wo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IF(ISERROR(VLOOKUP(U37,'Wo Quals'!U12:V111,2,FALSE))=TRUE,"",VLOOKUP(U37,'Wo Quals'!U12:V111,2,FALSE))</f>
        <v/>
      </c>
      <c r="W37" s="169" t="str">
        <f>IF(ISERROR(VLOOKUP(U37,'Wo Quals'!AL12:AO111,4,FALSE))=TRUE,"",VLOOKUP(U37,'Wo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IF(A3&lt;A38,"BYE",IF(ISERROR(VLOOKUP(A38,'Wo Quals'!AO12:'Wo Quals'!AQ111,3,FALSE))=TRUE,"BYE",VLOOKUP(A38,'Wo Quals'!AO12:'Wo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IF(A3&lt;A39,"BYE",IF(ISERROR(VLOOKUP(A39,'Wo Quals'!AO12:'Wo Quals'!AQ111,3,FALSE))=TRUE,"BYE",VLOOKUP(A39,'Wo Quals'!AO12:'Wo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IF(AND(LEFT(C38,1)="D",LEFT(C39,1)="D"),"0",IF(OR(C38="DNR",C39="DNR"),IF(C38="DNR",1,-1)*'Wo Quals'!A8,IF(OR(ISBLANK(C38),ISBLANK(C39)),"",IF(OR(G38="-",G39="-"),IF(G38="-",1,-1)*'Wo Quals'!A8,IF(ABS(G38-G39)&gt;'Wo Quals'!A9,IF(G38-G39&gt;'Wo Quals'!A9,1,-1)*'Wo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IF(AND(LEFT(K38,1)="D",LEFT(K39,1)="D"),"0",IF(OR(K38="DNR",K39="DNR"),IF(K38="DNR",1,-1)*'Wo Quals'!A8,IF(OR(ISBLANK(K38),ISBLANK(K39)),"",IF(OR(O38="-",O39="-"),IF(O38="-",1,-1)*'Wo Quals'!A8,IF(ABS(O38-O39)&gt;'Wo Quals'!A9,IF(O38-O39&gt;'Wo Quals'!A9,1,-1)*'Wo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IF(ISERROR(VLOOKUP(U39,'Wo Quals'!U12:V111,2,FALSE))=TRUE,"",VLOOKUP(U39,'Wo Quals'!U12:V111,2,FALSE))</f>
        <v/>
      </c>
      <c r="W39" s="169" t="str">
        <f>IF(ISERROR(VLOOKUP(U39,'Wo Quals'!AL12:AO111,4,FALSE))=TRUE,"",VLOOKUP(U39,'Wo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RUNOFF","",S8),IF(A3&lt;16,"BYE",IF(ISERROR(VLOOKUP(A43,'Wo Quals'!AO12:'Wo Quals'!AQ111,3,FALSE))=TRUE,"BYE",VLOOKUP(A43,'Wo Quals'!AO12:'Wo Quals'!AQ111,3,FALSE))))</f>
        <v>13 KISELEVA OLGA</v>
      </c>
      <c r="C43" s="94"/>
      <c r="D43" s="95"/>
      <c r="E43" s="95"/>
      <c r="F43" s="95"/>
      <c r="G43" s="65" t="str">
        <f t="array" ref="G43:G58">IF(LEFT(C43:C58,1)="D","-",IF(D43:D58&gt;'Wo Quals'!A6,"-",IF(C43:C58&gt;0,C43:C58+D43:D58*'Wo Quals'!A5+F43:F58*'Wo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IF(LEFT(K43:K58,1)="D","-",IF(L43:L58&gt;'Wo Quals'!A6,"-",IF(K43:K58&gt;0,K43:K58+L43:L58*'Wo Quals'!A5+N43:N58*'Wo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13 KISELEVA OLGA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RUNOFF","",S10),IF(A3&lt;16,"BYE",IF(ISERROR(VLOOKUP(A44,'Wo Quals'!AO12:'Wo Quals'!AQ111,3,FALSE))=TRUE,"BYE",VLOOKUP(A44,'Wo Quals'!AO12:'Wo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IF(AND(LEFT(C43,1)="D",LEFT(C44,1)="D"),"0",IF(OR(C43="DNR",C44="DNR"),IF(C43="DNR",1,-1)*'Wo Quals'!A8,IF(OR(ISBLANK(C43),ISBLANK(C44)),"",IF(OR(G43="-",G44="-"),IF(G43="-",1,-1)*'Wo Quals'!A8,IF(ABS(G43-G44)&gt;'Wo Quals'!A9,IF(G43-G44&gt;'Wo Quals'!A9,1,-1)*'Wo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IF(AND(LEFT(K43,1)="D",LEFT(K44,1)="D"),"0",IF(OR(K43="DNR",K44="DNR"),IF(K43="DNR",1,-1)*'Wo Quals'!A8,IF(OR(ISBLANK(K43),ISBLANK(K44)),"",IF(OR(O43="-",O44="-"),IF(O43="-",1,-1)*'Wo Quals'!A8,IF(ABS(O43-O44)&gt;'Wo Quals'!A9,IF(O43-O44&gt;'Wo Quals'!A9,1,-1)*'Wo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IF(ISERROR(VLOOKUP(U44,'Wo Quals'!U12:V111,2,FALSE))=TRUE,"",VLOOKUP(U44,'Wo Quals'!U12:V111,2,FALSE))</f>
        <v/>
      </c>
      <c r="W44" s="170" t="str">
        <f>IF(ISERROR(VLOOKUP(U44,'Wo Quals'!AL12:AO111,4,FALSE))=TRUE,"",VLOOKUP(U44,'Wo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RUNOFF","",S12),IF(A3&lt;16,"BYE",IF(ISERROR(VLOOKUP(A45,'Wo Quals'!AO12:'Wo Quals'!AQ111,3,FALSE))=TRUE,"BYE",VLOOKUP(A45,'Wo Quals'!AO12:'Wo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RUNOFF","",S14),IF(A3&lt;16,"BYE",IF(ISERROR(VLOOKUP(A46,'Wo Quals'!AO12:'Wo Quals'!AQ111,3,FALSE))=TRUE,"BYE",VLOOKUP(A46,'Wo Quals'!AO12:'Wo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IF(AND(LEFT(C45,1)="D",LEFT(C46,1)="D"),"0",IF(OR(C45="DNR",C46="DNR"),IF(C45="DNR",1,-1)*'Wo Quals'!A8,IF(OR(ISBLANK(C45),ISBLANK(C46)),"",IF(OR(G45="-",G46="-"),IF(G45="-",1,-1)*'Wo Quals'!A8,IF(ABS(G45-G46)&gt;'Wo Quals'!A9,IF(G45-G46&gt;'Wo Quals'!A9,1,-1)*'Wo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IF(AND(LEFT(K45,1)="D",LEFT(K46,1)="D"),"0",IF(OR(K45="DNR",K46="DNR"),IF(K45="DNR",1,-1)*'Wo Quals'!A8,IF(OR(ISBLANK(K45),ISBLANK(K46)),"",IF(OR(O45="-",O46="-"),IF(O45="-",1,-1)*'Wo Quals'!A8,IF(ABS(O45-O46)&gt;'Wo Quals'!A9,IF(O45-O46&gt;'Wo Quals'!A9,1,-1)*'Wo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IF(ISERROR(VLOOKUP(U46,'Wo Quals'!U12:V111,2,FALSE))=TRUE,"",VLOOKUP(U46,'Wo Quals'!U12:V111,2,FALSE))</f>
        <v/>
      </c>
      <c r="W46" s="170" t="str">
        <f>IF(ISERROR(VLOOKUP(U46,'Wo Quals'!AL12:AO111,4,FALSE))=TRUE,"",VLOOKUP(U46,'Wo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RUNOFF","",S16),IF(A3&lt;16,"BYE",IF(ISERROR(VLOOKUP(A47,'Wo Quals'!AO12:'Wo Quals'!AQ111,3,FALSE))=TRUE,"BYE",VLOOKUP(A47,'Wo Quals'!AO12:'Wo Quals'!AQ111,3,FALSE))))</f>
        <v>11 STROGANOVA EKATERINA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11 STROGANOVA EKATERINA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RUNOFF","",S18),IF(A3&lt;16,"BYE",IF(ISERROR(VLOOKUP(A48,'Wo Quals'!AO12:'Wo Quals'!AQ111,3,FALSE))=TRUE,"BYE",VLOOKUP(A48,'Wo Quals'!AO12:'Wo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IF(AND(LEFT(C47,1)="D",LEFT(C48,1)="D"),"0",IF(OR(C47="DNR",C48="DNR"),IF(C47="DNR",1,-1)*'Wo Quals'!A8,IF(OR(ISBLANK(C47),ISBLANK(C48)),"",IF(OR(G47="-",G48="-"),IF(G47="-",1,-1)*'Wo Quals'!A8,IF(ABS(G47-G48)&gt;'Wo Quals'!A9,IF(G47-G48&gt;'Wo Quals'!A9,1,-1)*'Wo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IF(AND(LEFT(K47,1)="D",LEFT(K48,1)="D"),"0",IF(OR(K47="DNR",K48="DNR"),IF(K47="DNR",1,-1)*'Wo Quals'!A8,IF(OR(ISBLANK(K47),ISBLANK(K48)),"",IF(OR(O47="-",O48="-"),IF(O47="-",1,-1)*'Wo Quals'!A8,IF(ABS(O47-O48)&gt;'Wo Quals'!A9,IF(O47-O48&gt;'Wo Quals'!A9,1,-1)*'Wo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IF(ISERROR(VLOOKUP(U48,'Wo Quals'!U12:V111,2,FALSE))=TRUE,"",VLOOKUP(U48,'Wo Quals'!U12:V111,2,FALSE))</f>
        <v/>
      </c>
      <c r="W48" s="170" t="str">
        <f>IF(ISERROR(VLOOKUP(U48,'Wo Quals'!AL12:AO111,4,FALSE))=TRUE,"",VLOOKUP(U48,'Wo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RUNOFF","",S20),IF(A3&lt;16,"BYE",IF(ISERROR(VLOOKUP(A49,'Wo Quals'!AO12:'Wo Quals'!AQ111,3,FALSE))=TRUE,"BYE",VLOOKUP(A49,'Wo Quals'!AO12:'Wo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RUNOFF","",S22),IF(A3&lt;16,"BYE",IF(ISERROR(VLOOKUP(A50,'Wo Quals'!AO12:'Wo Quals'!AQ111,3,FALSE))=TRUE,"BYE",VLOOKUP(A50,'Wo Quals'!AO12:'Wo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IF(AND(LEFT(C49,1)="D",LEFT(C50,1)="D"),"0",IF(OR(C49="DNR",C50="DNR"),IF(C49="DNR",1,-1)*'Wo Quals'!A8,IF(OR(ISBLANK(C49),ISBLANK(C50)),"",IF(OR(G49="-",G50="-"),IF(G49="-",1,-1)*'Wo Quals'!A8,IF(ABS(G49-G50)&gt;'Wo Quals'!A9,IF(G49-G50&gt;'Wo Quals'!A9,1,-1)*'Wo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IF(AND(LEFT(K49,1)="D",LEFT(K50,1)="D"),"0",IF(OR(K49="DNR",K50="DNR"),IF(K49="DNR",1,-1)*'Wo Quals'!A8,IF(OR(ISBLANK(K49),ISBLANK(K50)),"",IF(OR(O49="-",O50="-"),IF(O49="-",1,-1)*'Wo Quals'!A8,IF(ABS(O49-O50)&gt;'Wo Quals'!A9,IF(O49-O50&gt;'Wo Quals'!A9,1,-1)*'Wo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IF(ISERROR(VLOOKUP(U50,'Wo Quals'!U12:V111,2,FALSE))=TRUE,"",VLOOKUP(U50,'Wo Quals'!U12:V111,2,FALSE))</f>
        <v/>
      </c>
      <c r="W50" s="170" t="str">
        <f>IF(ISERROR(VLOOKUP(U50,'Wo Quals'!AL12:AO111,4,FALSE))=TRUE,"",VLOOKUP(U50,'Wo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RUNOFF","",S24),IF(A3&lt;16,"BYE",IF(ISERROR(VLOOKUP(A51,'Wo Quals'!AO12:'Wo Quals'!AQ111,3,FALSE))=TRUE,"BYE",VLOOKUP(A51,'Wo Quals'!AO12:'Wo Quals'!AQ111,3,FALSE))))</f>
        <v>12 HOHLOVA ELIZAVETA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12 HOHLOVA ELIZAVETA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RUNOFF","",S26),IF(A3&lt;16,"BYE",IF(ISERROR(VLOOKUP(A52,'Wo Quals'!AO12:'Wo Quals'!AQ111,3,FALSE))=TRUE,"BYE",VLOOKUP(A52,'Wo Quals'!AO12:'Wo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IF(AND(LEFT(C51,1)="D",LEFT(C52,1)="D"),"0",IF(OR(C51="DNR",C52="DNR"),IF(C51="DNR",1,-1)*'Wo Quals'!A8,IF(OR(ISBLANK(C51),ISBLANK(C52)),"",IF(OR(G51="-",G52="-"),IF(G51="-",1,-1)*'Wo Quals'!A8,IF(ABS(G51-G52)&gt;'Wo Quals'!A9,IF(G51-G52&gt;'Wo Quals'!A9,1,-1)*'Wo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IF(AND(LEFT(K51,1)="D",LEFT(K52,1)="D"),"0",IF(OR(K51="DNR",K52="DNR"),IF(K51="DNR",1,-1)*'Wo Quals'!A8,IF(OR(ISBLANK(K51),ISBLANK(K52)),"",IF(OR(O51="-",O52="-"),IF(O51="-",1,-1)*'Wo Quals'!A8,IF(ABS(O51-O52)&gt;'Wo Quals'!A9,IF(O51-O52&gt;'Wo Quals'!A9,1,-1)*'Wo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IF(ISERROR(VLOOKUP(U52,'Wo Quals'!U12:V111,2,FALSE))=TRUE,"",VLOOKUP(U52,'Wo Quals'!U12:V111,2,FALSE))</f>
        <v/>
      </c>
      <c r="W52" s="170" t="str">
        <f>IF(ISERROR(VLOOKUP(U52,'Wo Quals'!AL12:AO111,4,FALSE))=TRUE,"",VLOOKUP(U52,'Wo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RUNOFF","",S28),IF(A3&lt;16,"BYE",IF(ISERROR(VLOOKUP(A53,'Wo Quals'!AO12:'Wo Quals'!AQ111,3,FALSE))=TRUE,"BYE",VLOOKUP(A53,'Wo Quals'!AO12:'Wo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RUNOFF","",S30),IF(A3&lt;16,"BYE",IF(ISERROR(VLOOKUP(A54,'Wo Quals'!AO12:'Wo Quals'!AQ111,3,FALSE))=TRUE,"BYE",VLOOKUP(A54,'Wo Quals'!AO12:'Wo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IF(AND(LEFT(C53,1)="D",LEFT(C54,1)="D"),"0",IF(OR(C53="DNR",C54="DNR"),IF(C53="DNR",1,-1)*'Wo Quals'!A8,IF(OR(ISBLANK(C53),ISBLANK(C54)),"",IF(OR(G53="-",G54="-"),IF(G53="-",1,-1)*'Wo Quals'!A8,IF(ABS(G53-G54)&gt;'Wo Quals'!A9,IF(G53-G54&gt;'Wo Quals'!A9,1,-1)*'Wo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IF(AND(LEFT(K53,1)="D",LEFT(K54,1)="D"),"0",IF(OR(K53="DNR",K54="DNR"),IF(K53="DNR",1,-1)*'Wo Quals'!A8,IF(OR(ISBLANK(K53),ISBLANK(K54)),"",IF(OR(O53="-",O54="-"),IF(O53="-",1,-1)*'Wo Quals'!A8,IF(ABS(O53-O54)&gt;'Wo Quals'!A9,IF(O53-O54&gt;'Wo Quals'!A9,1,-1)*'Wo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IF(ISERROR(VLOOKUP(U54,'Wo Quals'!U12:V111,2,FALSE))=TRUE,"",VLOOKUP(U54,'Wo Quals'!U12:V111,2,FALSE))</f>
        <v/>
      </c>
      <c r="W54" s="170" t="str">
        <f>IF(ISERROR(VLOOKUP(U54,'Wo Quals'!AL12:AO111,4,FALSE))=TRUE,"",VLOOKUP(U54,'Wo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RUNOFF","",S32),IF(A3&lt;16,"BYE",IF(ISERROR(VLOOKUP(A55,'Wo Quals'!AO12:'Wo Quals'!AQ111,3,FALSE))=TRUE,"BYE",VLOOKUP(A55,'Wo Quals'!AO12:'Wo Quals'!AQ111,3,FALSE))))</f>
        <v>14 SHERSHNEVA ANNA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14 SHERSHNEVA ANNA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RUNOFF","",S34),IF(A3&lt;16,"BYE",IF(ISERROR(VLOOKUP(A56,'Wo Quals'!AO12:'Wo Quals'!AQ111,3,FALSE))=TRUE,"BYE",VLOOKUP(A56,'Wo Quals'!AO12:'Wo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IF(AND(LEFT(C55,1)="D",LEFT(C56,1)="D"),"0",IF(OR(C55="DNR",C56="DNR"),IF(C55="DNR",1,-1)*'Wo Quals'!A8,IF(OR(ISBLANK(C55),ISBLANK(C56)),"",IF(OR(G55="-",G56="-"),IF(G55="-",1,-1)*'Wo Quals'!A8,IF(ABS(G55-G56)&gt;'Wo Quals'!A9,IF(G55-G56&gt;'Wo Quals'!A9,1,-1)*'Wo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IF(AND(LEFT(K55,1)="D",LEFT(K56,1)="D"),"0",IF(OR(K55="DNR",K56="DNR"),IF(K55="DNR",1,-1)*'Wo Quals'!A8,IF(OR(ISBLANK(K55),ISBLANK(K56)),"",IF(OR(O55="-",O56="-"),IF(O55="-",1,-1)*'Wo Quals'!A8,IF(ABS(O55-O56)&gt;'Wo Quals'!A9,IF(O55-O56&gt;'Wo Quals'!A9,1,-1)*'Wo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IF(ISERROR(VLOOKUP(U56,'Wo Quals'!U12:V111,2,FALSE))=TRUE,"",VLOOKUP(U56,'Wo Quals'!U12:V111,2,FALSE))</f>
        <v/>
      </c>
      <c r="W56" s="170" t="str">
        <f>IF(ISERROR(VLOOKUP(U56,'Wo Quals'!AL12:AO111,4,FALSE))=TRUE,"",VLOOKUP(U56,'Wo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RUNOFF","",S36),IF(A3&lt;16,"BYE",IF(ISERROR(VLOOKUP(A57,'Wo Quals'!AO12:'Wo Quals'!AQ111,3,FALSE))=TRUE,"BYE",VLOOKUP(A57,'Wo Quals'!AO12:'Wo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RUNOFF","",S38),IF(A3&lt;16,"BYE",IF(ISERROR(VLOOKUP(A58,'Wo Quals'!AO12:'Wo Quals'!AQ111,3,FALSE))=TRUE,"BYE",VLOOKUP(A58,'Wo Quals'!AO12:'Wo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IF(AND(LEFT(C57,1)="D",LEFT(C58,1)="D"),"0",IF(OR(C57="DNR",C58="DNR"),IF(C57="DNR",1,-1)*'Wo Quals'!A8,IF(OR(ISBLANK(C57),ISBLANK(C58)),"",IF(OR(G57="-",G58="-"),IF(G57="-",1,-1)*'Wo Quals'!A8,IF(ABS(G57-G58)&gt;'Wo Quals'!A9,IF(G57-G58&gt;'Wo Quals'!A9,1,-1)*'Wo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IF(AND(LEFT(K57,1)="D",LEFT(K58,1)="D"),"0",IF(OR(K57="DNR",K58="DNR"),IF(K57="DNR",1,-1)*'Wo Quals'!A8,IF(OR(ISBLANK(K57),ISBLANK(K58)),"",IF(OR(O57="-",O58="-"),IF(O57="-",1,-1)*'Wo Quals'!A8,IF(ABS(O57-O58)&gt;'Wo Quals'!A9,IF(O57-O58&gt;'Wo Quals'!A9,1,-1)*'Wo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IF(ISERROR(VLOOKUP(U58,'Wo Quals'!U12:V111,2,FALSE))=TRUE,"",VLOOKUP(U58,'Wo Quals'!U12:V111,2,FALSE))</f>
        <v/>
      </c>
      <c r="W58" s="170" t="str">
        <f>IF(ISERROR(VLOOKUP(U58,'Wo Quals'!AL12:AO111,4,FALSE))=TRUE,"",VLOOKUP(U58,'Wo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RUNOFF","",S43),IF(A3&lt;8,"BYE",IF(ISERROR(VLOOKUP(A62,'Wo Quals'!AO12:'Wo Quals'!AQ111,3,FALSE))=TRUE,"BYE",VLOOKUP(A62,'Wo Quals'!AO12:'Wo Quals'!AQ111,3,FALSE))))</f>
        <v>13 KISELEVA OLGA</v>
      </c>
      <c r="C62" s="82"/>
      <c r="D62" s="83"/>
      <c r="E62" s="83"/>
      <c r="F62" s="83"/>
      <c r="G62" s="65" t="str">
        <f t="array" ref="G62:G69">IF(LEFT(C62:C69,1)="D","-",IF(D62:D69&gt;'Wo Quals'!A6,"-",IF(C62:C69&gt;0,C62:C69+D62:D69*'Wo Quals'!A5+F62:F69*'Wo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IF(LEFT(K62:K69,1)="D","-",IF(L62:L69&gt;'Wo Quals'!A6,"-",IF(K62:K69&gt;0,K62:K69+L62:L69*'Wo Quals'!A5+N62:N69*'Wo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13 KISELEVA OLGA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RUNOFF","",S45),IF(A3&lt;8,"BYE",IF(ISERROR(VLOOKUP(A63,'Wo Quals'!AO12:'Wo Quals'!AQ111,3,FALSE))=TRUE,"BYE",VLOOKUP(A63,'Wo Quals'!AO12:'Wo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IF(AND(LEFT(C62,1)="D",LEFT(C63,1)="D"),"0",IF(OR(C62="DNR",C63="DNR"),IF(C62="DNR",1,-1)*'Wo Quals'!A8,IF(OR(ISBLANK(C62),ISBLANK(C63)),"",IF(OR(G62="-",G63="-"),IF(G62="-",1,-1)*'Wo Quals'!A8,IF(ABS(G62-G63)&gt;'Wo Quals'!A9,IF(G62-G63&gt;'Wo Quals'!A9,1,-1)*'Wo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IF(AND(LEFT(K62,1)="D",LEFT(K63,1)="D"),"0",IF(OR(K62="DNR",K63="DNR"),IF(K62="DNR",1,-1)*'Wo Quals'!A8,IF(OR(ISBLANK(K62),ISBLANK(K63)),"",IF(OR(O62="-",O63="-"),IF(O62="-",1,-1)*'Wo Quals'!A8,IF(ABS(O62-O63)&gt;'Wo Quals'!A9,IF(O62-O63&gt;'Wo Quals'!A9,1,-1)*'Wo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IF(ISERROR(VLOOKUP(U63,'Wo Quals'!U12:V111,2,FALSE))=TRUE,"",VLOOKUP(U63,'Wo Quals'!U12:V111,2,FALSE))</f>
        <v/>
      </c>
      <c r="W63" s="170" t="str">
        <f>IF(ISERROR(VLOOKUP(U63,'Wo Quals'!AL12:AO111,4,FALSE))=TRUE,"",VLOOKUP(U63,'Wo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RUNOFF","",S47),IF(A3&lt;8,"BYE",IF(ISERROR(VLOOKUP(A64,'Wo Quals'!AO12:'Wo Quals'!AQ111,3,FALSE))=TRUE,"BYE",VLOOKUP(A64,'Wo Quals'!AO12:'Wo Quals'!AQ111,3,FALSE))))</f>
        <v>11 STROGANOVA EKATERINA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11 STROGANOVA EKATERINA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RUNOFF","",S49),IF(A3&lt;8,"BYE",IF(ISERROR(VLOOKUP(A65,'Wo Quals'!AO12:'Wo Quals'!AQ111,3,FALSE))=TRUE,"BYE",VLOOKUP(A65,'Wo Quals'!AO12:'Wo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IF(AND(LEFT(C64,1)="D",LEFT(C65,1)="D"),"0",IF(OR(C64="DNR",C65="DNR"),IF(C64="DNR",1,-1)*'Wo Quals'!A8,IF(OR(ISBLANK(C64),ISBLANK(C65)),"",IF(OR(G64="-",G65="-"),IF(G64="-",1,-1)*'Wo Quals'!A8,IF(ABS(G64-G65)&gt;'Wo Quals'!A9,IF(G64-G65&gt;'Wo Quals'!A9,1,-1)*'Wo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IF(AND(LEFT(K64,1)="D",LEFT(K65,1)="D"),"0",IF(OR(K64="DNR",K65="DNR"),IF(K64="DNR",1,-1)*'Wo Quals'!A8,IF(OR(ISBLANK(K64),ISBLANK(K65)),"",IF(OR(O64="-",O65="-"),IF(O64="-",1,-1)*'Wo Quals'!A8,IF(ABS(O64-O65)&gt;'Wo Quals'!A9,IF(O64-O65&gt;'Wo Quals'!A9,1,-1)*'Wo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IF(ISERROR(VLOOKUP(U65,'Wo Quals'!U12:V111,2,FALSE))=TRUE,"",VLOOKUP(U65,'Wo Quals'!U12:V111,2,FALSE))</f>
        <v/>
      </c>
      <c r="W65" s="170" t="str">
        <f>IF(ISERROR(VLOOKUP(U65,'Wo Quals'!AL12:AO111,4,FALSE))=TRUE,"",VLOOKUP(U65,'Wo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RUNOFF","",S51),IF(A3&lt;8,"BYE",IF(ISERROR(VLOOKUP(A66,'Wo Quals'!AO12:'Wo Quals'!AQ111,3,FALSE))=TRUE,"BYE",VLOOKUP(A66,'Wo Quals'!AO12:'Wo Quals'!AQ111,3,FALSE))))</f>
        <v>12 HOHLOVA ELIZAVETA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12 HOHLOVA ELIZAVETA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RUNOFF","",S53),IF(A3&lt;8,"BYE",IF(ISERROR(VLOOKUP(A67,'Wo Quals'!AO12:'Wo Quals'!AQ111,3,FALSE))=TRUE,"BYE",VLOOKUP(A67,'Wo Quals'!AO12:'Wo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IF(AND(LEFT(C66,1)="D",LEFT(C67,1)="D"),"0",IF(OR(C66="DNR",C67="DNR"),IF(C66="DNR",1,-1)*'Wo Quals'!A8,IF(OR(ISBLANK(C66),ISBLANK(C67)),"",IF(OR(G66="-",G67="-"),IF(G66="-",1,-1)*'Wo Quals'!A8,IF(ABS(G66-G67)&gt;'Wo Quals'!A9,IF(G66-G67&gt;'Wo Quals'!A9,1,-1)*'Wo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IF(AND(LEFT(K66,1)="D",LEFT(K67,1)="D"),"0",IF(OR(K66="DNR",K67="DNR"),IF(K66="DNR",1,-1)*'Wo Quals'!A8,IF(OR(ISBLANK(K66),ISBLANK(K67)),"",IF(OR(O66="-",O67="-"),IF(O66="-",1,-1)*'Wo Quals'!A8,IF(ABS(O66-O67)&gt;'Wo Quals'!A9,IF(O66-O67&gt;'Wo Quals'!A9,1,-1)*'Wo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IF(ISERROR(VLOOKUP(U67,'Wo Quals'!U12:V111,2,FALSE))=TRUE,"",VLOOKUP(U67,'Wo Quals'!U12:V111,2,FALSE))</f>
        <v/>
      </c>
      <c r="W67" s="170" t="str">
        <f>IF(ISERROR(VLOOKUP(U67,'Wo Quals'!AL12:AO111,4,FALSE))=TRUE,"",VLOOKUP(U67,'Wo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RUNOFF","",S55),IF(A3&lt;8,"BYE",IF(ISERROR(VLOOKUP(A68,'Wo Quals'!AO12:'Wo Quals'!AQ111,3,FALSE))=TRUE,"BYE",VLOOKUP(A68,'Wo Quals'!AO12:'Wo Quals'!AQ111,3,FALSE))))</f>
        <v>14 SHERSHNEVA ANNA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14 SHERSHNEVA ANNA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RUNOFF","",S57),IF(A3&lt;8,"BYE",IF(ISERROR(VLOOKUP(A69,'Wo Quals'!AO12:'Wo Quals'!AQ111,3,FALSE))=TRUE,"BYE",VLOOKUP(A69,'Wo Quals'!AO12:'Wo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IF(AND(LEFT(C68,1)="D",LEFT(C69,1)="D"),"0",IF(OR(C68="DNR",C69="DNR"),IF(C68="DNR",1,-1)*'Wo Quals'!A8,IF(OR(ISBLANK(C68),ISBLANK(C69)),"",IF(OR(G68="-",G69="-"),IF(G68="-",1,-1)*'Wo Quals'!A8,IF(ABS(G68-G69)&gt;'Wo Quals'!A9,IF(G68-G69&gt;'Wo Quals'!A9,1,-1)*'Wo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IF(AND(LEFT(K68,1)="D",LEFT(K69,1)="D"),"0",IF(OR(K68="DNR",K69="DNR"),IF(K68="DNR",1,-1)*'Wo Quals'!A8,IF(OR(ISBLANK(K68),ISBLANK(K69)),"",IF(OR(O68="-",O69="-"),IF(O68="-",1,-1)*'Wo Quals'!A8,IF(ABS(O68-O69)&gt;'Wo Quals'!A9,IF(O68-O69&gt;'Wo Quals'!A9,1,-1)*'Wo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IF(ISERROR(VLOOKUP(U69,'Wo Quals'!U12:V111,2,FALSE))=TRUE,"",VLOOKUP(U69,'Wo Quals'!U12:V111,2,FALSE))</f>
        <v/>
      </c>
      <c r="W69" s="170" t="str">
        <f>IF(ISERROR(VLOOKUP(U69,'Wo Quals'!AL12:AO111,4,FALSE))=TRUE,"",VLOOKUP(U69,'Wo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RUNOFF","",S62),IF(A3&lt;4,"BYE",IF(ISERROR(VLOOKUP(A73,'Wo Quals'!AO12:'Wo Quals'!AQ111,3,FALSE))=TRUE,"BYE",VLOOKUP(A73,'Wo Quals'!AO12:'Wo Quals'!AQ111,3,FALSE))))</f>
        <v>13 KISELEVA OLGA</v>
      </c>
      <c r="C73" s="94"/>
      <c r="D73" s="95"/>
      <c r="E73" s="95"/>
      <c r="F73" s="95"/>
      <c r="G73" s="65" t="str">
        <f t="array" ref="G73:G76">IF(LEFT(C73:C76,1)="D","-",IF(D73:D76&gt;'Wo Quals'!A6,"-",IF(C73:C76&gt;0,C73:C76+D73:D76*'Wo Quals'!A5+F73:F76*'Wo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IF(LEFT(K73:K76,1)="D","-",IF(L73:L76&gt;'Wo Quals'!A6,"-",IF(K73:K76&gt;0,K73:K76+L73:L76*'Wo Quals'!A5+N73:N76*'Wo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/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RUNOFF","",S64),IF(A3&lt;4,"BYE",IF(ISERROR(VLOOKUP(A74,'Wo Quals'!AO12:'Wo Quals'!AQ111,3,FALSE))=TRUE,"BYE",VLOOKUP(A74,'Wo Quals'!AO12:'Wo Quals'!AQ111,3,FALSE))))</f>
        <v>11 STROGANOVA EKATERINA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IF(AND(LEFT(C73,1)="D",LEFT(C74,1)="D"),"0",IF(OR(C73="DNR",C74="DNR"),IF(C73="DNR",1,-1)*'Wo Quals'!A8,IF(OR(ISBLANK(C73),ISBLANK(C74)),"",IF(OR(G73="-",G74="-"),IF(G73="-",1,-1)*'Wo Quals'!A8,IF(ABS(G73-G74)&gt;'Wo Quals'!A9,IF(G73-G74&gt;'Wo Quals'!A9,1,-1)*'Wo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IF(AND(LEFT(K73,1)="D",LEFT(K74,1)="D"),"0",IF(OR(K73="DNR",K74="DNR"),IF(K73="DNR",1,-1)*'Wo Quals'!A8,IF(OR(ISBLANK(K73),ISBLANK(K74)),"",IF(OR(O73="-",O74="-"),IF(O73="-",1,-1)*'Wo Quals'!A8,IF(ABS(O73-O74)&gt;'Wo Quals'!A9,IF(O73-O74&gt;'Wo Quals'!A9,1,-1)*'Wo Quals'!A9,ROUND(O73-O74,3))))))</f>
        <v/>
      </c>
      <c r="S74" s="247" t="str">
        <f>IF(B74="BYE","(BYE)",IF(ISERROR(J74+R74)=TRUE,"",IF(J74+R74=0,"","by "&amp;ABS(J74+R74)&amp;" seconds")))</f>
        <v/>
      </c>
      <c r="T74" s="169"/>
      <c r="U74" s="274" t="str">
        <f>IF(B74="BYE", B74, IF(ISERROR(J74+R74)=TRUE,"",IF(J74+R74&gt;0,B73,B74)))</f>
        <v/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RUNOFF","",S66),IF(A3&lt;4,"BYE",IF(ISERROR(VLOOKUP(A75,'Wo Quals'!AO12:'Wo Quals'!AQ111,3,FALSE))=TRUE,"BYE",VLOOKUP(A75,'Wo Quals'!AO12:'Wo Quals'!AQ111,3,FALSE))))</f>
        <v>12 HOHLOVA ELIZAVETA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/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RUNOFF","",S68),IF(A3&lt;4,"BYE",IF(ISERROR(VLOOKUP(A76,'Wo Quals'!AO12:'Wo Quals'!AQ111,3,FALSE))=TRUE,"BYE",VLOOKUP(A76,'Wo Quals'!AO12:'Wo Quals'!AQ111,3,FALSE))))</f>
        <v>14 SHERSHNEVA ANNA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IF(AND(LEFT(C75,1)="D",LEFT(C76,1)="D"),"0",IF(OR(C75="DNR",C76="DNR"),IF(C75="DNR",1,-1)*'Wo Quals'!A8,IF(OR(ISBLANK(C75),ISBLANK(C76)),"",IF(OR(G75="-",G76="-"),IF(G75="-",1,-1)*'Wo Quals'!A8,IF(ABS(G75-G76)&gt;'Wo Quals'!A9,IF(G75-G76&gt;'Wo Quals'!A9,1,-1)*'Wo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IF(AND(LEFT(K75,1)="D",LEFT(K76,1)="D"),"0",IF(OR(K75="DNR",K76="DNR"),IF(K75="DNR",1,-1)*'Wo Quals'!A8,IF(OR(ISBLANK(K75),ISBLANK(K76)),"",IF(OR(O75="-",O76="-"),IF(O75="-",1,-1)*'Wo Quals'!A8,IF(ABS(O75-O76)&gt;'Wo Quals'!A9,IF(O75-O76&gt;'Wo Quals'!A9,1,-1)*'Wo Quals'!A9,ROUND(O75-O76,3))))))</f>
        <v/>
      </c>
      <c r="S76" s="256" t="str">
        <f>IF(B76="BYE","(BYE)",IF(ISERROR(J76+R76)=TRUE,"",IF(J76+R76=0,"","by "&amp;ABS(J76+R76)&amp;" seconds")))</f>
        <v/>
      </c>
      <c r="T76" s="169"/>
      <c r="U76" s="274" t="str">
        <f>IF(B76="BYE", B76, IF(ISERROR(J76+R76)=TRUE,"",IF(J76+R76&gt;0,B75,B76)))</f>
        <v/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1</v>
      </c>
      <c r="B80" s="198" t="str">
        <f>IF(A3&gt;2,IF(B74="BYE","BYE",IF(U74="","",U74)),IF(ISERROR(VLOOKUP(A80,'Wo Quals'!AO12:'Wo Quals'!AQ111,3,FALSE))=TRUE,"BYE",VLOOKUP(A80,'Wo Quals'!AO12:'Wo Quals'!AQ111,3,FALSE)))</f>
        <v/>
      </c>
      <c r="C80" s="94"/>
      <c r="D80" s="95"/>
      <c r="E80" s="95"/>
      <c r="F80" s="95"/>
      <c r="G80" s="65" t="str">
        <f t="array" ref="G80:G81">IF(LEFT(C80:C81,1)="D","-",IF(D80:D81&gt;'Wo Quals'!A6,"-",IF(C80:C81&gt;0,C80:C81+D80:D81*'Wo Quals'!A5+F80:F81*'Wo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IF(LEFT(K80:K81,1)="D","-",IF(L80:L81&gt;'Wo Quals'!A6,"-",IF(K80:K81&gt;0,K80:K81+L80:L81*'Wo Quals'!A5+N80:N81*'Wo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/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IF(ISERROR(VLOOKUP(U80,'Wo Quals'!U12:V111,2,FALSE))=TRUE,"",VLOOKUP(U80,'Wo Quals'!U12:V111,2,FALSE))</f>
        <v/>
      </c>
      <c r="W80" s="170" t="str">
        <f>IF(ISERROR(VLOOKUP(U80,'Wo Quals'!AL12:AO111,4,FALSE))=TRUE,"",VLOOKUP(U80,'Wo Quals'!AL12:AO111,4,FALSE))</f>
        <v/>
      </c>
    </row>
    <row r="81" spans="1:23" ht="25.5" customHeight="1" thickBot="1">
      <c r="A81" s="211">
        <f>IF(B74="BYE",A74,IF(S75=B75, A76, A75))</f>
        <v>2</v>
      </c>
      <c r="B81" s="328" t="str">
        <f>IF(A3&gt;2,IF(B76="BYE","BYE",IF(U76="","",U76)),IF(ISERROR(VLOOKUP(A81,'Wo Quals'!AO12:'Wo Quals'!AQ111,3,FALSE))=TRUE,"BYE",VLOOKUP(A81,'Wo Quals'!AO12:'Wo Quals'!AQ111,3,FALSE)))</f>
        <v/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IF(AND(LEFT(C80,1)="D",LEFT(C81,1)="D"),"0",IF(OR(C80="DNR",C81="DNR"),IF(C80="DNR",1,-1)*'Wo Quals'!A8,IF(OR(ISBLANK(C80),ISBLANK(C81)),"",IF(OR(G80="-",G81="-"),IF(G80="-",1,-1)*'Wo Quals'!A8,IF(ABS(G80-G81)&gt;'Wo Quals'!A9,IF(G80-G81&gt;'Wo Quals'!A9,1,-1)*'Wo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IF(AND(LEFT(K80,1)="D",LEFT(K81,1)="D"),"0",IF(OR(K80="DNR",K81="DNR"),IF(K80="DNR",1,-1)*'Wo Quals'!A8,IF(OR(ISBLANK(K80),ISBLANK(K81)),"",IF(OR(O80="-",O81="-"),IF(O80="-",1,-1)*'Wo Quals'!A8,IF(ABS(O80-O81)&gt;'Wo Quals'!A9,IF(O80-O81&gt;'Wo Quals'!A9,1,-1)*'Wo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IF(ISERROR(VLOOKUP(U81,'Wo Quals'!U12:V111,2,FALSE))=TRUE,"",VLOOKUP(U81,'Wo Quals'!U12:V111,2,FALSE))</f>
        <v/>
      </c>
      <c r="W81" s="170" t="str">
        <f>IF(ISERROR(VLOOKUP(U81,'Wo Quals'!AL12:AO111,4,FALSE))=TRUE,"",VLOOKUP(U81,'Wo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4</v>
      </c>
      <c r="B85" s="198" t="str">
        <f>IF(A3&gt;2,IF(S73="TIE - HOLD RUNOFF","",S73),IF(ISERROR(VLOOKUP(A85,'Wo Quals'!AO12:'Wo Quals'!AQ111,3,FALSE))=TRUE,"BYE",VLOOKUP(A85,'Wo Quals'!AO12:'Wo Quals'!AQ111,3,FALSE)))</f>
        <v/>
      </c>
      <c r="C85" s="94"/>
      <c r="D85" s="95"/>
      <c r="E85" s="95"/>
      <c r="F85" s="95"/>
      <c r="G85" s="65" t="str">
        <f t="array" ref="G85:G86">IF(LEFT(C85:C86,1)="D","-",IF(D85:D86&gt;'Wo Quals'!A6,"-",IF(C85:C86&gt;0,C85:C86+D85:D86*'Wo Quals'!A5+F85:F86*'Wo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IF(LEFT(K85:K86,1)="D","-",IF(L85:L86&gt;'Wo Quals'!A6,"-",IF(K85:K86&gt;0,K85:K86+L85:L86*'Wo Quals'!A5+N85:N86*'Wo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IF(ISERROR(VLOOKUP(U85,'Wo Quals'!U12:V111,2,FALSE))=TRUE,"",VLOOKUP(U85,'Wo Quals'!U12:V111,2,FALSE))</f>
        <v/>
      </c>
      <c r="W85" s="170" t="str">
        <f>IF(ISERROR(VLOOKUP(U85,'Wo Quals'!AL12:AO111,4,FALSE))=TRUE,"",VLOOKUP(U85,'Wo Quals'!AL12:AO111,4,FALSE))</f>
        <v/>
      </c>
    </row>
    <row r="86" spans="1:23" ht="25.5" customHeight="1" thickBot="1">
      <c r="A86" s="211">
        <f>IF(S75=B75, A75, A76)</f>
        <v>3</v>
      </c>
      <c r="B86" s="328" t="str">
        <f>IF(A3&gt;2,IF(S75="TIE - HOLD RUNOFF","",S75),IF(ISERROR(VLOOKUP(A86,'Wo Quals'!AO12:'Wo Quals'!AQ111,3,FALSE))=TRUE,"BYE",VLOOKUP(A86,'Wo Quals'!AO12:'Wo Quals'!AQ111,3,FALSE)))</f>
        <v/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IF(AND(LEFT(C85,1)="D",LEFT(C86,1)="D"),"0",IF(OR(C85="DNR",C86="DNR"),IF(C85="DNR",1,-1)*'Wo Quals'!A8,IF(OR(ISBLANK(C85),ISBLANK(C86)),"",IF(OR(G85="-",G86="-"),IF(G85="-",1,-1)*'Wo Quals'!A8,IF(ABS(G85-G86)&gt;'Wo Quals'!A9,IF(G85-G86&gt;'Wo Quals'!A9,1,-1)*'Wo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IF(AND(LEFT(K85,1)="D",LEFT(K86,1)="D"),"0",IF(OR(K85="DNR",K86="DNR"),IF(K85="DNR",1,-1)*'Wo Quals'!A8,IF(OR(ISBLANK(K85),ISBLANK(K86)),"",IF(OR(O85="-",O86="-"),IF(O85="-",1,-1)*'Wo Quals'!A8,IF(ABS(O85-O86)&gt;'Wo Quals'!A9,IF(O85-O86&gt;'Wo Quals'!A9,1,-1)*'Wo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IF(ISERROR(VLOOKUP(U86,'Wo Quals'!U12:V111,2,FALSE))=TRUE,"",VLOOKUP(U86,'Wo Quals'!U12:V111,2,FALSE))</f>
        <v/>
      </c>
      <c r="W86" s="170" t="str">
        <f>IF(ISERROR(VLOOKUP(U86,'Wo Quals'!AL12:AO111,4,FALSE))=TRUE,"",VLOOKUP(U86,'Wo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9" t="s">
        <v>36</v>
      </c>
      <c r="B89" s="39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9" sqref="B9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8" t="s">
        <v>7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98" t="s">
        <v>15</v>
      </c>
      <c r="R1" s="398"/>
      <c r="S1" s="398"/>
      <c r="T1" s="145"/>
      <c r="U1" s="145"/>
      <c r="V1" s="145"/>
      <c r="W1" s="144"/>
    </row>
    <row r="2" spans="1:30" s="6" customFormat="1" ht="24.75" customHeight="1" thickBot="1">
      <c r="C2" s="399" t="s">
        <v>8</v>
      </c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401" t="s">
        <v>39</v>
      </c>
      <c r="R2" s="401"/>
      <c r="S2" s="40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400" t="s">
        <v>70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5" t="s">
        <v>30</v>
      </c>
      <c r="C5" s="365" t="s">
        <v>18</v>
      </c>
      <c r="D5" s="391"/>
      <c r="E5" s="391"/>
      <c r="F5" s="391"/>
      <c r="G5" s="391"/>
      <c r="H5" s="391"/>
      <c r="I5" s="392"/>
      <c r="J5" s="397" t="s">
        <v>16</v>
      </c>
      <c r="K5" s="365" t="s">
        <v>19</v>
      </c>
      <c r="L5" s="366"/>
      <c r="M5" s="366"/>
      <c r="N5" s="366"/>
      <c r="O5" s="366"/>
      <c r="P5" s="366"/>
      <c r="Q5" s="367"/>
      <c r="R5" s="397" t="s">
        <v>17</v>
      </c>
      <c r="S5" s="404" t="s">
        <v>34</v>
      </c>
      <c r="T5" s="402" t="s">
        <v>43</v>
      </c>
      <c r="U5" s="406" t="s">
        <v>42</v>
      </c>
      <c r="V5" s="402" t="s">
        <v>37</v>
      </c>
      <c r="W5" s="402" t="s">
        <v>32</v>
      </c>
    </row>
    <row r="6" spans="1:30" s="14" customFormat="1" ht="125.1" customHeight="1" thickBot="1">
      <c r="A6" s="394"/>
      <c r="B6" s="396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7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7"/>
      <c r="S6" s="405"/>
      <c r="T6" s="403"/>
      <c r="U6" s="407"/>
      <c r="V6" s="403"/>
      <c r="W6" s="403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>
      <c r="A8" s="197">
        <v>1</v>
      </c>
      <c r="B8" s="198" t="str">
        <f>IF(A3&lt;A8,"BYE",IF(ISERROR(VLOOKUP(A8,'Jr Quals'!AO12:'Jr Quals'!AQ111,3,FALSE))=TRUE,"BYE",VLOOKUP(A8,'Jr Quals'!AO12:'Jr Quals'!AQ111,3,FALSE)))</f>
        <v>9 KULIKOVA ELENA</v>
      </c>
      <c r="C8" s="82"/>
      <c r="D8" s="83"/>
      <c r="E8" s="83"/>
      <c r="F8" s="83"/>
      <c r="G8" s="65" t="str">
        <f t="array" ref="G8:G39">IF(LEFT(C8:C39,1)="D","-",IF(D8:D39&gt;'Jr Quals'!A6,"-",IF(C8:C39&gt;0,C8:C39+D8:D39*'Jr Quals'!A5+F8:F39*'Jr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IF(LEFT(K8:K39,1)="D","-",IF(L8:L39&gt;'Jr Quals'!A6,"-",IF(K8:K39&gt;0,K8:K39+L8:L39*'Jr Quals'!A5+N8:N39*'Jr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9 KULIKOVA ELENA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Bot="1">
      <c r="A9" s="199">
        <v>32</v>
      </c>
      <c r="B9" s="200" t="str">
        <f>IF(A3&lt;A9,"BYE",IF(ISERROR(VLOOKUP(A9,'Jr Quals'!AO12:'Jr Quals'!AQ111,3,FALSE))=TRUE,"BYE",VLOOKUP(A9,'Jr Quals'!AO12:'Jr Quals'!AQ111,3,FALSE)))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IF(AND(LEFT(C8,1)="D",LEFT(C9,1)="D"),"0",IF(OR(C8="DNR",C9="DNR"),IF(C8="DNR",1,-1)*'Jr Quals'!A8,IF(OR(ISBLANK(C8),ISBLANK(C9)),"",IF(OR(G8="-",G9="-"),IF(G8="-",1,-1)*'Jr Quals'!A8,IF(ABS(G8-G9)&gt;'Jr Quals'!A9,IF(G8-G9&gt;'Jr Quals'!A9,1,-1)*'Jr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IF(AND(LEFT(K8,1)="D",LEFT(K9,1)="D"),"0",IF(OR(K8="DNR",K9="DNR"),IF(K8="DNR",1,-1)*'Jr Quals'!A8,IF(OR(ISBLANK(K8),ISBLANK(K9)),"",IF(OR(O8="-",O9="-"),IF(O8="-",1,-1)*'Jr Quals'!A8,IF(ABS(O8-O9)&gt;'Jr Quals'!A9,IF(O8-O9&gt;'Jr Quals'!A9,1,-1)*'Jr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IF(ISERROR(VLOOKUP(U9,'Jr Quals'!U12:V111,2,FALSE))=TRUE,"",VLOOKUP(U9,'Jr Quals'!U12:V111,2,FALSE))</f>
        <v/>
      </c>
      <c r="W9" s="169" t="str">
        <f>IF(ISERROR(VLOOKUP(U9,'Jr Quals'!AL12:AO111,4,FALSE))=TRUE,"",VLOOKUP(U9,'Jr Quals'!AL12:AO111,4,FALSE))</f>
        <v/>
      </c>
      <c r="X9"/>
      <c r="Y9"/>
      <c r="Z9"/>
      <c r="AA9"/>
      <c r="AB9"/>
      <c r="AC9"/>
      <c r="AD9"/>
    </row>
    <row r="10" spans="1:30" s="3" customFormat="1" ht="24" customHeight="1">
      <c r="A10" s="201">
        <v>16</v>
      </c>
      <c r="B10" s="202" t="str">
        <f>IF(A3&lt;A10,"BYE",IF(ISERROR(VLOOKUP(A10,'Jr Quals'!AO12:'Jr Quals'!AQ111,3,FALSE))=TRUE,"BYE",VLOOKUP(A10,'Jr Quals'!AO12:'Jr Quals'!AQ111,3,FALSE)))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Bot="1">
      <c r="A11" s="199">
        <v>17</v>
      </c>
      <c r="B11" s="200" t="str">
        <f>IF(A3&lt;A11,"BYE",IF(ISERROR(VLOOKUP(A11,'Jr Quals'!AO12:'Jr Quals'!AQ111,3,FALSE))=TRUE,"BYE",VLOOKUP(A11,'Jr Quals'!AO12:'Jr Quals'!AQ111,3,FALSE)))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IF(AND(LEFT(C10,1)="D",LEFT(C11,1)="D"),"0",IF(OR(C10="DNR",C11="DNR"),IF(C10="DNR",1,-1)*'Jr Quals'!A8,IF(OR(ISBLANK(C10),ISBLANK(C11)),"",IF(OR(G10="-",G11="-"),IF(G10="-",1,-1)*'Jr Quals'!A8,IF(ABS(G10-G11)&gt;'Jr Quals'!A9,IF(G10-G11&gt;'Jr Quals'!A9,1,-1)*'Jr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IF(AND(LEFT(K10,1)="D",LEFT(K11,1)="D"),"0",IF(OR(K10="DNR",K11="DNR"),IF(K10="DNR",1,-1)*'Jr Quals'!A8,IF(OR(ISBLANK(K10),ISBLANK(K11)),"",IF(OR(O10="-",O11="-"),IF(O10="-",1,-1)*'Jr Quals'!A8,IF(ABS(O10-O11)&gt;'Jr Quals'!A9,IF(O10-O11&gt;'Jr Quals'!A9,1,-1)*'Jr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IF(ISERROR(VLOOKUP(U11,'Jr Quals'!U12:V111,2,FALSE))=TRUE,"",VLOOKUP(U11,'Jr Quals'!U12:V111,2,FALSE))</f>
        <v/>
      </c>
      <c r="W11" s="169" t="str">
        <f>IF(ISERROR(VLOOKUP(U11,'Jr Quals'!AL12:AO111,4,FALSE))=TRUE,"",VLOOKUP(U11,'Jr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>
      <c r="A12" s="201">
        <v>8</v>
      </c>
      <c r="B12" s="202" t="str">
        <f>IF(A3&lt;A12,"BYE",IF(ISERROR(VLOOKUP(A12,'Jr Quals'!AO12:'Jr Quals'!AQ111,3,FALSE))=TRUE,"BYE",VLOOKUP(A12,'Jr Quals'!AO12:'Jr Quals'!AQ111,3,FALSE)))</f>
        <v>3 MAMONTOV TIMOFEI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3 MAMONTOV TIMOFEI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Bot="1">
      <c r="A13" s="199">
        <v>25</v>
      </c>
      <c r="B13" s="200" t="str">
        <f>IF(A3&lt;A13,"BYE",IF(ISERROR(VLOOKUP(A13,'Jr Quals'!AO12:'Jr Quals'!AQ111,3,FALSE))=TRUE,"BYE",VLOOKUP(A13,'Jr Quals'!AO12:'Jr Quals'!AQ111,3,FALSE)))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IF(AND(LEFT(C12,1)="D",LEFT(C13,1)="D"),"0",IF(OR(C12="DNR",C13="DNR"),IF(C12="DNR",1,-1)*'Jr Quals'!A8,IF(OR(ISBLANK(C12),ISBLANK(C13)),"",IF(OR(G12="-",G13="-"),IF(G12="-",1,-1)*'Jr Quals'!A8,IF(ABS(G12-G13)&gt;'Jr Quals'!A9,IF(G12-G13&gt;'Jr Quals'!A9,1,-1)*'Jr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IF(AND(LEFT(K12,1)="D",LEFT(K13,1)="D"),"0",IF(OR(K12="DNR",K13="DNR"),IF(K12="DNR",1,-1)*'Jr Quals'!A8,IF(OR(ISBLANK(K12),ISBLANK(K13)),"",IF(OR(O12="-",O13="-"),IF(O12="-",1,-1)*'Jr Quals'!A8,IF(ABS(O12-O13)&gt;'Jr Quals'!A9,IF(O12-O13&gt;'Jr Quals'!A9,1,-1)*'Jr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IF(ISERROR(VLOOKUP(U13,'Jr Quals'!U12:V111,2,FALSE))=TRUE,"",VLOOKUP(U13,'Jr Quals'!U12:V111,2,FALSE))</f>
        <v/>
      </c>
      <c r="W13" s="169" t="str">
        <f>IF(ISERROR(VLOOKUP(U13,'Jr Quals'!AL12:AO111,4,FALSE))=TRUE,"",VLOOKUP(U13,'Jr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>
      <c r="A14" s="201">
        <v>9</v>
      </c>
      <c r="B14" s="202" t="str">
        <f>IF(A3&lt;A14,"BYE",IF(ISERROR(VLOOKUP(A14,'Jr Quals'!AO12:'Jr Quals'!AQ111,3,FALSE))=TRUE,"BYE",VLOOKUP(A14,'Jr Quals'!AO12:'Jr Quals'!AQ111,3,FALSE)))</f>
        <v>4 KOSOVSKII SEMEN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4 KOSOVSKII SEMEN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Bot="1">
      <c r="A15" s="199">
        <v>24</v>
      </c>
      <c r="B15" s="200" t="str">
        <f>IF(A3&lt;A15,"BYE",IF(ISERROR(VLOOKUP(A15,'Jr Quals'!AO12:'Jr Quals'!AQ111,3,FALSE))=TRUE,"BYE",VLOOKUP(A15,'Jr Quals'!AO12:'Jr Quals'!AQ111,3,FALSE)))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IF(AND(LEFT(C14,1)="D",LEFT(C15,1)="D"),"0",IF(OR(C14="DNR",C15="DNR"),IF(C14="DNR",1,-1)*'Jr Quals'!A8,IF(OR(ISBLANK(C14),ISBLANK(C15)),"",IF(OR(G14="-",G15="-",),IF(G14="-",1,-1)*'Jr Quals'!A8,IF(ABS(G14-G15)&gt;'Jr Quals'!A9,IF(G14-G15&gt;'Jr Quals'!A9,1,-1)*'Jr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IF(AND(LEFT(K14,1)="D",LEFT(K15,1)="D"),"0",IF(OR(K14="DNR",K15="DNR"),IF(K14="DNR",1,-1)*'Jr Quals'!A8,IF(OR(ISBLANK(K14),ISBLANK(K15)),"",IF(OR(O14="-",O15="-"),IF(O14="-",1,-1)*'Jr Quals'!A8,IF(ABS(O14-O15)&gt;'Jr Quals'!A9,IF(O14-O15&gt;'Jr Quals'!A9,1,-1)*'Jr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IF(ISERROR(VLOOKUP(U15,'Jr Quals'!U12:V111,2,FALSE))=TRUE,"",VLOOKUP(U15,'Jr Quals'!U12:V111,2,FALSE))</f>
        <v/>
      </c>
      <c r="W15" s="169" t="str">
        <f>IF(ISERROR(VLOOKUP(U15,'Jr Quals'!AL12:AO111,4,FALSE))=TRUE,"",VLOOKUP(U15,'Jr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>
      <c r="A16" s="201">
        <v>4</v>
      </c>
      <c r="B16" s="202" t="str">
        <f>IF(A3&lt;A16,"BYE",IF(ISERROR(VLOOKUP(A16,'Jr Quals'!AO12:'Jr Quals'!AQ111,3,FALSE))=TRUE,"BYE",VLOOKUP(A16,'Jr Quals'!AO12:'Jr Quals'!AQ111,3,FALSE)))</f>
        <v>6 KUVSHINOVA MARIA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6 KUVSHINOVA MARIA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Bot="1">
      <c r="A17" s="199">
        <v>29</v>
      </c>
      <c r="B17" s="200" t="str">
        <f>IF(A3&lt;A17,"BYE",IF(ISERROR(VLOOKUP(A17,'Jr Quals'!AO12:'Jr Quals'!AQ111,3,FALSE))=TRUE,"BYE",VLOOKUP(A17,'Jr Quals'!AO12:'Jr Quals'!AQ111,3,FALSE)))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IF(AND(LEFT(C16,1)="D",LEFT(C17,1)="D"),"0",IF(OR(C16="DNR",C17="DNR"),IF(C16="DNR",1,-1)*'Jr Quals'!A8,IF(OR(ISBLANK(C16),ISBLANK(C17)),"",IF(OR(G16="-",G17="-"),IF(G16="-",1,-1)*'Jr Quals'!A8,IF(ABS(G16-G17)&gt;'Jr Quals'!A9,IF(G16-G17&gt;'Jr Quals'!A9,1,-1)*'Jr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IF(AND(LEFT(K16,1)="D",LEFT(K17,1)="D"),"0",IF(OR(K16="DNR",K17="DNR"),IF(K16="DNR",1,-1)*'Jr Quals'!A8,IF(OR(ISBLANK(K16),ISBLANK(K17)),"",IF(OR(O16="-",O17="-"),IF(O16="-",1,-1)*'Jr Quals'!A8,IF(ABS(O16-O17)&gt;'Jr Quals'!A9,IF(O16-O17&gt;'Jr Quals'!A9,1,-1)*'Jr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IF(ISERROR(VLOOKUP(U17,'Jr Quals'!U12:V111,2,FALSE))=TRUE,"",VLOOKUP(U17,'Jr Quals'!U12:V111,2,FALSE))</f>
        <v/>
      </c>
      <c r="W17" s="169" t="str">
        <f>IF(ISERROR(VLOOKUP(U17,'Jr Quals'!AL12:AO111,4,FALSE))=TRUE,"",VLOOKUP(U17,'Jr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>
      <c r="A18" s="201">
        <v>13</v>
      </c>
      <c r="B18" s="202" t="str">
        <f>IF(A3&lt;A18,"BYE",IF(ISERROR(VLOOKUP(A18,'Jr Quals'!AO12:'Jr Quals'!AQ111,3,FALSE))=TRUE,"BYE",VLOOKUP(A18,'Jr Quals'!AO12:'Jr Quals'!AQ111,3,FALSE)))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Bot="1">
      <c r="A19" s="199">
        <v>20</v>
      </c>
      <c r="B19" s="200" t="str">
        <f>IF(A3&lt;A19,"BYE",IF(ISERROR(VLOOKUP(A19,'Jr Quals'!AO12:'Jr Quals'!AQ111,3,FALSE))=TRUE,"BYE",VLOOKUP(A19,'Jr Quals'!AO12:'Jr Quals'!AQ111,3,FALSE)))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IF(AND(LEFT(C18,1)="D",LEFT(C19,1)="D"),"0",IF(OR(C18="DNR",C19="DNR"),IF(C18="DNR",1,-1)*'Jr Quals'!A8,IF(OR(ISBLANK(C18),ISBLANK(C19)),"",IF(OR(G18="-",G19="-"),IF(G18="-",1,-1)*'Jr Quals'!A8,IF(ABS(G18-G19)&gt;'Jr Quals'!A9,IF(G18-G19&gt;'Jr Quals'!A9,1,-1)*'Jr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IF(AND(LEFT(K18,1)="D",LEFT(K19,1)="D"),"0",IF(OR(K18="DNR",K19="DNR"),IF(K18="DNR",1,-1)*'Jr Quals'!A8,IF(OR(ISBLANK(K18),ISBLANK(K19)),"",IF(OR(O18="-",O19="-"),IF(O18="-",1,-1)*'Jr Quals'!A8,IF(ABS(O18-O19)&gt;'Jr Quals'!A9,IF(O18-O19&gt;'Jr Quals'!A9,1,-1)*'Jr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IF(ISERROR(VLOOKUP(U19,'Jr Quals'!U12:V111,2,FALSE))=TRUE,"",VLOOKUP(U19,'Jr Quals'!U12:V111,2,FALSE))</f>
        <v/>
      </c>
      <c r="W19" s="169" t="str">
        <f>IF(ISERROR(VLOOKUP(U19,'Jr Quals'!AL12:AO111,4,FALSE))=TRUE,"",VLOOKUP(U19,'Jr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>
      <c r="A20" s="201">
        <v>5</v>
      </c>
      <c r="B20" s="202" t="str">
        <f>IF(A3&lt;A20,"BYE",IF(ISERROR(VLOOKUP(A20,'Jr Quals'!AO12:'Jr Quals'!AQ111,3,FALSE))=TRUE,"BYE",VLOOKUP(A20,'Jr Quals'!AO12:'Jr Quals'!AQ111,3,FALSE)))</f>
        <v>5 MOROZOVA EKATERINA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5 MOROZOVA EKATERINA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Bot="1">
      <c r="A21" s="199">
        <v>28</v>
      </c>
      <c r="B21" s="200" t="str">
        <f>IF(A3&lt;A21,"BYE",IF(ISERROR(VLOOKUP(A21,'Jr Quals'!AO12:'Jr Quals'!AQ111,3,FALSE))=TRUE,"BYE",VLOOKUP(A21,'Jr Quals'!AO12:'Jr Quals'!AQ111,3,FALSE)))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IF(AND(LEFT(C20,1)="D",LEFT(C21,1)="D"),"0",IF(OR(C20="DNR",C21="DNR"),IF(C20="DNR",1,-1)*'Jr Quals'!A8,IF(OR(ISBLANK(C20),ISBLANK(C21)),"",IF(OR(G20="-",G21="-"),IF(G20="-",1,-1)*'Jr Quals'!A8,IF(ABS(G20-G21)&gt;'Jr Quals'!A9,IF(G20-G21&gt;'Jr Quals'!A9,1,-1)*'Jr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IF(AND(LEFT(K20,1)="D",LEFT(K21,1)="D"),"0",IF(OR(K20="DNR",K21="DNR"),IF(K20="DNR",1,-1)*'Jr Quals'!A8,IF(OR(ISBLANK(K20),ISBLANK(K21)),"",IF(OR(O20="-",O21="-"),IF(O20="-",1,-1)*'Jr Quals'!A8,IF(ABS(O20-O21)&gt;'Jr Quals'!A9,IF(O20-O21&gt;'Jr Quals'!A9,1,-1)*'Jr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IF(ISERROR(VLOOKUP(U21,'Jr Quals'!U12:V111,2,FALSE))=TRUE,"",VLOOKUP(U21,'Jr Quals'!U12:V111,2,FALSE))</f>
        <v/>
      </c>
      <c r="W21" s="169" t="str">
        <f>IF(ISERROR(VLOOKUP(U21,'Jr Quals'!AL12:AO111,4,FALSE))=TRUE,"",VLOOKUP(U21,'Jr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>
      <c r="A22" s="201">
        <v>12</v>
      </c>
      <c r="B22" s="202" t="str">
        <f>IF(A3&lt;A22,"BYE",IF(ISERROR(VLOOKUP(A22,'Jr Quals'!AO12:'Jr Quals'!AQ111,3,FALSE))=TRUE,"BYE",VLOOKUP(A22,'Jr Quals'!AO12:'Jr Quals'!AQ111,3,FALSE)))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Bot="1">
      <c r="A23" s="199">
        <v>21</v>
      </c>
      <c r="B23" s="200" t="str">
        <f>IF(A3&lt;A23,"BYE",IF(ISERROR(VLOOKUP(A23,'Jr Quals'!AO12:'Jr Quals'!AQ111,3,FALSE))=TRUE,"BYE",VLOOKUP(A23,'Jr Quals'!AO12:'Jr Quals'!AQ111,3,FALSE)))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IF(AND(LEFT(C22,1)="D",LEFT(C23,1)="D"),"0",IF(OR(C22="DNR",C23="DNR"),IF(C22="DNR",1,-1)*'Jr Quals'!A8,IF(OR(ISBLANK(C22),ISBLANK(C23)),"",IF(OR(G22="-",G23="-"),IF(G22="-",1,-1)*'Jr Quals'!A8,IF(ABS(G22-G23)&gt;'Jr Quals'!A9,IF(G22-G23&gt;'Jr Quals'!A9,1,-1)*'Jr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IF(AND(LEFT(K22,1)="D",LEFT(K23,1)="D"),"0",IF(OR(K22="DNR",K23="DNR"),IF(K22="DNR",1,-1)*'Jr Quals'!A8,IF(OR(ISBLANK(K22),ISBLANK(K23)),"",IF(OR(O22="-",O23="-"),IF(O22="-",1,-1)*'Jr Quals'!A8,IF(ABS(O22-O23)&gt;'Jr Quals'!A9,IF(O22-O23&gt;'Jr Quals'!A9,1,-1)*'Jr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IF(ISERROR(VLOOKUP(U23,'Jr Quals'!U12:V111,2,FALSE))=TRUE,"",VLOOKUP(U23,'Jr Quals'!U12:V111,2,FALSE))</f>
        <v/>
      </c>
      <c r="W23" s="169" t="str">
        <f>IF(ISERROR(VLOOKUP(U23,'Jr Quals'!AL12:AO111,4,FALSE))=TRUE,"",VLOOKUP(U23,'Jr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>
      <c r="A24" s="201">
        <v>2</v>
      </c>
      <c r="B24" s="202" t="str">
        <f>IF(A3&lt;A24,"BYE",IF(ISERROR(VLOOKUP(A24,'Jr Quals'!AO12:'Jr Quals'!AQ111,3,FALSE))=TRUE,"BYE",VLOOKUP(A24,'Jr Quals'!AO12:'Jr Quals'!AQ111,3,FALSE)))</f>
        <v>7 NEHOROSHIH MAKAR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7 NEHOROSHIH MAKAR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Bot="1">
      <c r="A25" s="199">
        <v>31</v>
      </c>
      <c r="B25" s="200" t="str">
        <f>IF(A3&lt;A25,"BYE",IF(ISERROR(VLOOKUP(A25,'Jr Quals'!AO12:'Jr Quals'!AQ111,3,FALSE))=TRUE,"BYE",VLOOKUP(A25,'Jr Quals'!AO12:'Jr Quals'!AQ111,3,FALSE)))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IF(AND(LEFT(C24,1)="D",LEFT(C25,1)="D"),"0",IF(OR(C24="DNR",C25="DNR"),IF(C24="DNR",1,-1)*'Jr Quals'!A8,IF(OR(ISBLANK(C24),ISBLANK(C25)),"",IF(OR(G24="-",G25="-"),IF(G24="-",1,-1)*'Jr Quals'!A8,IF(ABS(G24-G25)&gt;'Jr Quals'!A9,IF(G24-G25&gt;'Jr Quals'!A9,1,-1)*'Jr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IF(AND(LEFT(K24,1)="D",LEFT(K25,1)="D"),"0",IF(OR(K24="DNR",K25="DNR"),IF(K24="DNR",1,-1)*'Jr Quals'!A8,IF(OR(ISBLANK(K24),ISBLANK(K25)),"",IF(OR(O24="-",O25="-"),IF(O24="-",1,-1)*'Jr Quals'!A8,IF(ABS(O24-O25)&gt;'Jr Quals'!A9,IF(O24-O25&gt;'Jr Quals'!A9,1,-1)*'Jr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IF(ISERROR(VLOOKUP(U25,'Jr Quals'!U12:V111,2,FALSE))=TRUE,"",VLOOKUP(U25,'Jr Quals'!U12:V111,2,FALSE))</f>
        <v/>
      </c>
      <c r="W25" s="169" t="str">
        <f>IF(ISERROR(VLOOKUP(U25,'Jr Quals'!AL12:AO111,4,FALSE))=TRUE,"",VLOOKUP(U25,'Jr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>
      <c r="A26" s="201">
        <v>15</v>
      </c>
      <c r="B26" s="202" t="str">
        <f>IF(A3&lt;A26,"BYE",IF(ISERROR(VLOOKUP(A26,'Jr Quals'!AO12:'Jr Quals'!AQ111,3,FALSE))=TRUE,"BYE",VLOOKUP(A26,'Jr Quals'!AO12:'Jr Quals'!AQ111,3,FALSE)))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Bot="1">
      <c r="A27" s="199">
        <v>18</v>
      </c>
      <c r="B27" s="200" t="str">
        <f>IF(A3&lt;A27,"BYE",IF(ISERROR(VLOOKUP(A27,'Jr Quals'!AO12:'Jr Quals'!AQ111,3,FALSE))=TRUE,"BYE",VLOOKUP(A27,'Jr Quals'!AO12:'Jr Quals'!AQ111,3,FALSE)))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IF(AND(LEFT(C26,1)="D",LEFT(C27,1)="D"),"0",IF(OR(C26="DNR",C27="DNR"),IF(C26="DNR",1,-1)*'Jr Quals'!A8,IF(OR(ISBLANK(C26),ISBLANK(C27)),"",IF(OR(G26="-",G27="-"),IF(G26="-",1,-1)*'Jr Quals'!A8,IF(ABS(G26-G27)&gt;'Jr Quals'!A9,IF(G26-G27&gt;'Jr Quals'!A9,1,-1)*'Jr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IF(AND(LEFT(K26,1)="D",LEFT(K27,1)="D"),"0",IF(OR(K26="DNR",K27="DNR"),IF(K26="DNR",1,-1)*'Jr Quals'!A8,IF(OR(ISBLANK(K26),ISBLANK(K27)),"",IF(OR(O26="-",O27="-"),IF(O26="-",1,-1)*'Jr Quals'!A8,IF(ABS(O26-O27)&gt;'Jr Quals'!A9,IF(O26-O27&gt;'Jr Quals'!A9,1,-1)*'Jr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IF(ISERROR(VLOOKUP(U27,'Jr Quals'!U12:V111,2,FALSE))=TRUE,"",VLOOKUP(U27,'Jr Quals'!U12:V111,2,FALSE))</f>
        <v/>
      </c>
      <c r="W27" s="169" t="str">
        <f>IF(ISERROR(VLOOKUP(U27,'Jr Quals'!AL12:AO111,4,FALSE))=TRUE,"",VLOOKUP(U27,'Jr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>
      <c r="A28" s="201">
        <v>7</v>
      </c>
      <c r="B28" s="202" t="str">
        <f>IF(A3&lt;A28,"BYE",IF(ISERROR(VLOOKUP(A28,'Jr Quals'!AO12:'Jr Quals'!AQ111,3,FALSE))=TRUE,"BYE",VLOOKUP(A28,'Jr Quals'!AO12:'Jr Quals'!AQ111,3,FALSE)))</f>
        <v>1 BARDAKOV GLEB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1 BARDAKOV GLEB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Bot="1">
      <c r="A29" s="199">
        <v>26</v>
      </c>
      <c r="B29" s="200" t="str">
        <f>IF(A3&lt;A29,"BYE",IF(ISERROR(VLOOKUP(A29,'Jr Quals'!AO12:'Jr Quals'!AQ111,3,FALSE))=TRUE,"BYE",VLOOKUP(A29,'Jr Quals'!AO12:'Jr Quals'!AQ111,3,FALSE)))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IF(AND(LEFT(C28,1)="D",LEFT(C29,1)="D"),"0",IF(OR(C28="DNR",C29="DNR"),IF(C28="DNR",1,-1)*'Jr Quals'!A8,IF(OR(ISBLANK(C28),ISBLANK(C29)),"",IF(OR(G28="-",G29="-"),IF(G28="-",1,-1)*'Jr Quals'!A8,IF(ABS(G28-G29)&gt;'Jr Quals'!A9,IF(G28-G29&gt;'Jr Quals'!A9,1,-1)*'Jr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IF(AND(LEFT(K28,1)="D",LEFT(K29,1)="D"),"0",IF(OR(K28="DNR",K29="DNR"),IF(K28="DNR",1,-1)*'Jr Quals'!A8,IF(OR(ISBLANK(K28),ISBLANK(K29)),"",IF(OR(O28="-",O29="-"),IF(O28="-",1,-1)*'Jr Quals'!A8,IF(ABS(O28-O29)&gt;'Jr Quals'!A9,IF(O28-O29&gt;'Jr Quals'!A9,1,-1)*'Jr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IF(ISERROR(VLOOKUP(U29,'Jr Quals'!U12:V111,2,FALSE))=TRUE,"",VLOOKUP(U29,'Jr Quals'!U12:V111,2,FALSE))</f>
        <v/>
      </c>
      <c r="W29" s="169" t="str">
        <f>IF(ISERROR(VLOOKUP(U29,'Jr Quals'!AL12:AO111,4,FALSE))=TRUE,"",VLOOKUP(U29,'Jr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>
      <c r="A30" s="201">
        <v>10</v>
      </c>
      <c r="B30" s="202" t="str">
        <f>IF(A3&lt;A30,"BYE",IF(ISERROR(VLOOKUP(A30,'Jr Quals'!AO12:'Jr Quals'!AQ111,3,FALSE))=TRUE,"BYE",VLOOKUP(A30,'Jr Quals'!AO12:'Jr Quals'!AQ111,3,FALSE)))</f>
        <v>10 SAMUTICHEVA ANNA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10 SAMUTICHEVA ANNA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Bot="1">
      <c r="A31" s="199">
        <v>23</v>
      </c>
      <c r="B31" s="200" t="str">
        <f>IF(A3&lt;A31,"BYE",IF(ISERROR(VLOOKUP(A31,'Jr Quals'!AO12:'Jr Quals'!AQ111,3,FALSE))=TRUE,"BYE",VLOOKUP(A31,'Jr Quals'!AO12:'Jr Quals'!AQ111,3,FALSE)))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IF(AND(LEFT(C30,1)="D",LEFT(C31,1)="D"),"0",IF(OR(C30="DNR",C31="DNR"),IF(C30="DNR",1,-1)*'Jr Quals'!A8,IF(OR(ISBLANK(C30),ISBLANK(C31)),"",IF(OR(G30="-",G31="-"),IF(G30="-",1,-1)*'Jr Quals'!A8,IF(ABS(G30-G31)&gt;'Jr Quals'!A9,IF(G30-G31&gt;'Jr Quals'!A9,1,-1)*'Jr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IF(AND(LEFT(K30,1)="D",LEFT(K31,1)="D"),"0",IF(OR(K30="DNR",K31="DNR"),IF(K30="DNR",1,-1)*'Jr Quals'!A8,IF(OR(ISBLANK(K30),ISBLANK(K31)),"",IF(OR(O30="-",O31="-"),IF(O30="-",1,-1)*'Jr Quals'!A8,IF(ABS(O30-O31)&gt;'Jr Quals'!A9,IF(O30-O31&gt;'Jr Quals'!A9,1,-1)*'Jr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IF(ISERROR(VLOOKUP(U31,'Jr Quals'!U12:V111,2,FALSE))=TRUE,"",VLOOKUP(U31,'Jr Quals'!U12:V111,2,FALSE))</f>
        <v/>
      </c>
      <c r="W31" s="169" t="str">
        <f>IF(ISERROR(VLOOKUP(U31,'Jr Quals'!AL12:AO111,4,FALSE))=TRUE,"",VLOOKUP(U31,'Jr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>
      <c r="A32" s="201">
        <v>3</v>
      </c>
      <c r="B32" s="202" t="str">
        <f>IF(A3&lt;A32,"BYE",IF(ISERROR(VLOOKUP(A32,'Jr Quals'!AO12:'Jr Quals'!AQ111,3,FALSE))=TRUE,"BYE",VLOOKUP(A32,'Jr Quals'!AO12:'Jr Quals'!AQ111,3,FALSE)))</f>
        <v>8 NAZARKIN BORIS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8 NAZARKIN BORIS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Bot="1">
      <c r="A33" s="199">
        <v>30</v>
      </c>
      <c r="B33" s="200" t="str">
        <f>IF(A3&lt;A33,"BYE",IF(ISERROR(VLOOKUP(A33,'Jr Quals'!AO12:'Jr Quals'!AQ111,3,FALSE))=TRUE,"BYE",VLOOKUP(A33,'Jr Quals'!AO12:'Jr Quals'!AQ111,3,FALSE)))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IF(AND(LEFT(C32,1)="D",LEFT(C33,1)="D"),"0",IF(OR(C32="DNR",C33="DNR"),IF(C32="DNR",1,-1)*'Jr Quals'!A8,IF(OR(ISBLANK(C32),ISBLANK(C33)),"",IF(OR(G32="-",G33="-"),IF(G32="-",1,-1)*'Jr Quals'!A8,IF(ABS(G32-G33)&gt;'Jr Quals'!A9,IF(G32-G33&gt;'Jr Quals'!A9,1,-1)*'Jr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IF(AND(LEFT(K32,1)="D",LEFT(K33,1)="D"),"0",IF(OR(K32="DNR",K33="DNR"),IF(K32="DNR",1,-1)*'Jr Quals'!A8,IF(OR(ISBLANK(K32),ISBLANK(K33)),"",IF(OR(O32="-",O33="-"),IF(O32="-",1,-1)*'Jr Quals'!A8,IF(ABS(O32-O33)&gt;'Jr Quals'!A9,IF(O32-O33&gt;'Jr Quals'!A9,1,-1)*'Jr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IF(ISERROR(VLOOKUP(U33,'Jr Quals'!U12:V111,2,FALSE))=TRUE,"",VLOOKUP(U33,'Jr Quals'!U12:V111,2,FALSE))</f>
        <v/>
      </c>
      <c r="W33" s="169" t="str">
        <f>IF(ISERROR(VLOOKUP(U33,'Jr Quals'!AL12:AO111,4,FALSE))=TRUE,"",VLOOKUP(U33,'Jr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>
      <c r="A34" s="201">
        <v>14</v>
      </c>
      <c r="B34" s="202" t="str">
        <f>IF(A3&lt;A34,"BYE",IF(ISERROR(VLOOKUP(A34,'Jr Quals'!AO12:'Jr Quals'!AQ111,3,FALSE))=TRUE,"BYE",VLOOKUP(A34,'Jr Quals'!AO12:'Jr Quals'!AQ111,3,FALSE)))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Bot="1">
      <c r="A35" s="199">
        <v>19</v>
      </c>
      <c r="B35" s="200" t="str">
        <f>IF(A3&lt;A35,"BYE",IF(ISERROR(VLOOKUP(A35,'Jr Quals'!AO12:'Jr Quals'!AQ111,3,FALSE))=TRUE,"BYE",VLOOKUP(A35,'Jr Quals'!AO12:'Jr Quals'!AQ111,3,FALSE)))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IF(AND(LEFT(C34,1)="D",LEFT(C35,1)="D"),"0",IF(OR(C34="DNR",C35="DNR"),IF(C34="DNR",1,-1)*'Jr Quals'!A8,IF(OR(ISBLANK(C34),ISBLANK(C35)),"",IF(OR(G34="-",G35="-"),IF(G34="-",1,-1)*'Jr Quals'!A8,IF(ABS(G34-G35)&gt;'Jr Quals'!A9,IF(G34-G35&gt;'Jr Quals'!A9,1,-1)*'Jr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IF(AND(LEFT(K34,1)="D",LEFT(K35,1)="D"),"0",IF(OR(K34="DNR",K35="DNR"),IF(K34="DNR",1,-1)*'Jr Quals'!A8,IF(OR(ISBLANK(K34),ISBLANK(K35)),"",IF(OR(O34="-",O35="-"),IF(O34="-",1,-1)*'Jr Quals'!A8,IF(ABS(O34-O35)&gt;'Jr Quals'!A9,IF(O34-O35&gt;'Jr Quals'!A9,1,-1)*'Jr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IF(ISERROR(VLOOKUP(U35,'Jr Quals'!U12:V111,2,FALSE))=TRUE,"",VLOOKUP(U35,'Jr Quals'!U12:V111,2,FALSE))</f>
        <v/>
      </c>
      <c r="W35" s="169" t="str">
        <f>IF(ISERROR(VLOOKUP(U35,'Jr Quals'!AL12:AO111,4,FALSE))=TRUE,"",VLOOKUP(U35,'Jr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>
      <c r="A36" s="201">
        <v>6</v>
      </c>
      <c r="B36" s="202" t="str">
        <f>IF(A3&lt;A36,"BYE",IF(ISERROR(VLOOKUP(A36,'Jr Quals'!AO12:'Jr Quals'!AQ111,3,FALSE))=TRUE,"BYE",VLOOKUP(A36,'Jr Quals'!AO12:'Jr Quals'!AQ111,3,FALSE)))</f>
        <v>2 MIHAILOVSKY FOMA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2 MIHAILOVSKY FOMA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Bot="1">
      <c r="A37" s="199">
        <v>27</v>
      </c>
      <c r="B37" s="200" t="str">
        <f>IF(A3&lt;A37,"BYE",IF(ISERROR(VLOOKUP(A37,'Jr Quals'!AO12:'Jr Quals'!AQ111,3,FALSE))=TRUE,"BYE",VLOOKUP(A37,'Jr Quals'!AO12:'Jr Quals'!AQ111,3,FALSE)))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IF(AND(LEFT(C36,1)="D",LEFT(C37,1)="D"),"0",IF(OR(C36="DNR",C37="DNR"),IF(C36="DNR",1,-1)*'Jr Quals'!A8,IF(OR(ISBLANK(C36),ISBLANK(C37)),"",IF(OR(G36="-",G37="-"),IF(G36="-",1,-1)*'Jr Quals'!A8,IF(ABS(G36-G37)&gt;'Jr Quals'!A9,IF(G36-G37&gt;'Jr Quals'!A9,1,-1)*'Jr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IF(AND(LEFT(K36,1)="D",LEFT(K37,1)="D"),"0",IF(OR(K36="DNR",K37="DNR"),IF(K36="DNR",1,-1)*'Jr Quals'!A8,IF(OR(ISBLANK(K36),ISBLANK(K37)),"",IF(OR(O36="-",O37="-"),IF(O36="-",1,-1)*'Jr Quals'!A8,IF(ABS(O36-O37)&gt;'Jr Quals'!A9,IF(O36-O37&gt;'Jr Quals'!A9,1,-1)*'Jr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IF(ISERROR(VLOOKUP(U37,'Jr Quals'!U12:V111,2,FALSE))=TRUE,"",VLOOKUP(U37,'Jr Quals'!U12:V111,2,FALSE))</f>
        <v/>
      </c>
      <c r="W37" s="169" t="str">
        <f>IF(ISERROR(VLOOKUP(U37,'Jr Quals'!AL12:AO111,4,FALSE))=TRUE,"",VLOOKUP(U37,'Jr Quals'!AL12:AO111,4,FALSE))</f>
        <v/>
      </c>
      <c r="X37"/>
      <c r="Y37"/>
      <c r="Z37"/>
      <c r="AA37"/>
      <c r="AB37"/>
      <c r="AC37"/>
      <c r="AD37"/>
    </row>
    <row r="38" spans="1:30" ht="25.5" customHeight="1">
      <c r="A38" s="201">
        <v>11</v>
      </c>
      <c r="B38" s="202" t="str">
        <f>IF(A3&lt;A38,"BYE",IF(ISERROR(VLOOKUP(A38,'Jr Quals'!AO12:'Jr Quals'!AQ111,3,FALSE))=TRUE,"BYE",VLOOKUP(A38,'Jr Quals'!AO12:'Jr Quals'!AQ111,3,FALSE)))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Bot="1">
      <c r="A39" s="203">
        <v>22</v>
      </c>
      <c r="B39" s="204" t="str">
        <f>IF(A3&lt;A39,"BYE",IF(ISERROR(VLOOKUP(A39,'Jr Quals'!AO12:'Jr Quals'!AQ111,3,FALSE))=TRUE,"BYE",VLOOKUP(A39,'Jr Quals'!AO12:'Jr Quals'!AQ111,3,FALSE)))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IF(AND(LEFT(C38,1)="D",LEFT(C39,1)="D"),"0",IF(OR(C38="DNR",C39="DNR"),IF(C38="DNR",1,-1)*'Jr Quals'!A8,IF(OR(ISBLANK(C38),ISBLANK(C39)),"",IF(OR(G38="-",G39="-"),IF(G38="-",1,-1)*'Jr Quals'!A8,IF(ABS(G38-G39)&gt;'Jr Quals'!A9,IF(G38-G39&gt;'Jr Quals'!A9,1,-1)*'Jr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IF(AND(LEFT(K38,1)="D",LEFT(K39,1)="D"),"0",IF(OR(K38="DNR",K39="DNR"),IF(K38="DNR",1,-1)*'Jr Quals'!A8,IF(OR(ISBLANK(K38),ISBLANK(K39)),"",IF(OR(O38="-",O39="-"),IF(O38="-",1,-1)*'Jr Quals'!A8,IF(ABS(O38-O39)&gt;'Jr Quals'!A9,IF(O38-O39&gt;'Jr Quals'!A9,1,-1)*'Jr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IF(ISERROR(VLOOKUP(U39,'Jr Quals'!U12:V111,2,FALSE))=TRUE,"",VLOOKUP(U39,'Jr Quals'!U12:V111,2,FALSE))</f>
        <v/>
      </c>
      <c r="W39" s="169" t="str">
        <f>IF(ISERROR(VLOOKUP(U39,'Jr Quals'!AL12:AO111,4,FALSE))=TRUE,"",VLOOKUP(U39,'Jr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RUNOFF","",S8),IF(A3&lt;16,"BYE",IF(ISERROR(VLOOKUP(A43,'Jr Quals'!AO12:'Jr Quals'!AQ111,3,FALSE))=TRUE,"BYE",VLOOKUP(A43,'Jr Quals'!AO12:'Jr Quals'!AQ111,3,FALSE))))</f>
        <v>9 KULIKOVA ELENA</v>
      </c>
      <c r="C43" s="94"/>
      <c r="D43" s="95"/>
      <c r="E43" s="95"/>
      <c r="F43" s="95"/>
      <c r="G43" s="65" t="str">
        <f t="array" ref="G43:G58">IF(LEFT(C43:C58,1)="D","-",IF(D43:D58&gt;'Jr Quals'!A6,"-",IF(C43:C58&gt;0,C43:C58+D43:D58*'Jr Quals'!A5+F43:F58*'Jr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IF(LEFT(K43:K58,1)="D","-",IF(L43:L58&gt;'Jr Quals'!A6,"-",IF(K43:K58&gt;0,K43:K58+L43:L58*'Jr Quals'!A5+N43:N58*'Jr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9 KULIKOVA ELENA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RUNOFF","",S10),IF(A3&lt;16,"BYE",IF(ISERROR(VLOOKUP(A44,'Jr Quals'!AO12:'Jr Quals'!AQ111,3,FALSE))=TRUE,"BYE",VLOOKUP(A44,'Jr Quals'!AO12:'Jr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IF(AND(LEFT(C43,1)="D",LEFT(C44,1)="D"),"0",IF(OR(C43="DNR",C44="DNR"),IF(C43="DNR",1,-1)*'Jr Quals'!A8,IF(OR(ISBLANK(C43),ISBLANK(C44)),"",IF(OR(G43="-",G44="-"),IF(G43="-",1,-1)*'Jr Quals'!A8,IF(ABS(G43-G44)&gt;'Jr Quals'!A9,IF(G43-G44&gt;'Jr Quals'!A9,1,-1)*'Jr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IF(AND(LEFT(K43,1)="D",LEFT(K44,1)="D"),"0",IF(OR(K43="DNR",K44="DNR"),IF(K43="DNR",1,-1)*'Jr Quals'!A8,IF(OR(ISBLANK(K43),ISBLANK(K44)),"",IF(OR(O43="-",O44="-"),IF(O43="-",1,-1)*'Jr Quals'!A8,IF(ABS(O43-O44)&gt;'Jr Quals'!A9,IF(O43-O44&gt;'Jr Quals'!A9,1,-1)*'Jr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IF(ISERROR(VLOOKUP(U44,'Jr Quals'!U12:V111,2,FALSE))=TRUE,"",VLOOKUP(U44,'Jr Quals'!U12:V111,2,FALSE))</f>
        <v/>
      </c>
      <c r="W44" s="170" t="str">
        <f>IF(ISERROR(VLOOKUP(U44,'Jr Quals'!AL12:AO111,4,FALSE))=TRUE,"",VLOOKUP(U44,'Jr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RUNOFF","",S12),IF(A3&lt;16,"BYE",IF(ISERROR(VLOOKUP(A45,'Jr Quals'!AO12:'Jr Quals'!AQ111,3,FALSE))=TRUE,"BYE",VLOOKUP(A45,'Jr Quals'!AO12:'Jr Quals'!AQ111,3,FALSE))))</f>
        <v>3 MAMONTOV TIMOFEI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/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RUNOFF","",S14),IF(A3&lt;16,"BYE",IF(ISERROR(VLOOKUP(A46,'Jr Quals'!AO12:'Jr Quals'!AQ111,3,FALSE))=TRUE,"BYE",VLOOKUP(A46,'Jr Quals'!AO12:'Jr Quals'!AQ111,3,FALSE))))</f>
        <v>4 KOSOVSKII SEMEN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IF(AND(LEFT(C45,1)="D",LEFT(C46,1)="D"),"0",IF(OR(C45="DNR",C46="DNR"),IF(C45="DNR",1,-1)*'Jr Quals'!A8,IF(OR(ISBLANK(C45),ISBLANK(C46)),"",IF(OR(G45="-",G46="-"),IF(G45="-",1,-1)*'Jr Quals'!A8,IF(ABS(G45-G46)&gt;'Jr Quals'!A9,IF(G45-G46&gt;'Jr Quals'!A9,1,-1)*'Jr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IF(AND(LEFT(K45,1)="D",LEFT(K46,1)="D"),"0",IF(OR(K45="DNR",K46="DNR"),IF(K45="DNR",1,-1)*'Jr Quals'!A8,IF(OR(ISBLANK(K45),ISBLANK(K46)),"",IF(OR(O45="-",O46="-"),IF(O45="-",1,-1)*'Jr Quals'!A8,IF(ABS(O45-O46)&gt;'Jr Quals'!A9,IF(O45-O46&gt;'Jr Quals'!A9,1,-1)*'Jr Quals'!A9,ROUND(O45-O46,3))))))</f>
        <v/>
      </c>
      <c r="S46" s="247" t="str">
        <f>IF(B46="BYE","(BYE)",IF(ISERROR(J46+R46)=TRUE,"",IF(J46+R46=0,"","by "&amp;ABS(J46+R46)&amp;" seconds")))</f>
        <v/>
      </c>
      <c r="T46" s="169" t="str">
        <v/>
      </c>
      <c r="U46" s="274" t="str">
        <f>IF(B46="BYE", B46, IF(ISERROR(J46+R46)=TRUE,"",IF(J46+R46&gt;0,B45,B46)))</f>
        <v/>
      </c>
      <c r="V46" s="168" t="str">
        <f>IF(ISERROR(VLOOKUP(U46,'Jr Quals'!U12:V111,2,FALSE))=TRUE,"",VLOOKUP(U46,'Jr Quals'!U12:V111,2,FALSE))</f>
        <v/>
      </c>
      <c r="W46" s="170" t="str">
        <f>IF(ISERROR(VLOOKUP(U46,'Jr Quals'!AL12:AO111,4,FALSE))=TRUE,"",VLOOKUP(U46,'Jr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RUNOFF","",S16),IF(A3&lt;16,"BYE",IF(ISERROR(VLOOKUP(A47,'Jr Quals'!AO12:'Jr Quals'!AQ111,3,FALSE))=TRUE,"BYE",VLOOKUP(A47,'Jr Quals'!AO12:'Jr Quals'!AQ111,3,FALSE))))</f>
        <v>6 KUVSHINOVA MARIA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6 KUVSHINOVA MARIA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RUNOFF","",S18),IF(A3&lt;16,"BYE",IF(ISERROR(VLOOKUP(A48,'Jr Quals'!AO12:'Jr Quals'!AQ111,3,FALSE))=TRUE,"BYE",VLOOKUP(A48,'Jr Quals'!AO12:'Jr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IF(AND(LEFT(C47,1)="D",LEFT(C48,1)="D"),"0",IF(OR(C47="DNR",C48="DNR"),IF(C47="DNR",1,-1)*'Jr Quals'!A8,IF(OR(ISBLANK(C47),ISBLANK(C48)),"",IF(OR(G47="-",G48="-"),IF(G47="-",1,-1)*'Jr Quals'!A8,IF(ABS(G47-G48)&gt;'Jr Quals'!A9,IF(G47-G48&gt;'Jr Quals'!A9,1,-1)*'Jr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IF(AND(LEFT(K47,1)="D",LEFT(K48,1)="D"),"0",IF(OR(K47="DNR",K48="DNR"),IF(K47="DNR",1,-1)*'Jr Quals'!A8,IF(OR(ISBLANK(K47),ISBLANK(K48)),"",IF(OR(O47="-",O48="-"),IF(O47="-",1,-1)*'Jr Quals'!A8,IF(ABS(O47-O48)&gt;'Jr Quals'!A9,IF(O47-O48&gt;'Jr Quals'!A9,1,-1)*'Jr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IF(ISERROR(VLOOKUP(U48,'Jr Quals'!U12:V111,2,FALSE))=TRUE,"",VLOOKUP(U48,'Jr Quals'!U12:V111,2,FALSE))</f>
        <v/>
      </c>
      <c r="W48" s="170" t="str">
        <f>IF(ISERROR(VLOOKUP(U48,'Jr Quals'!AL12:AO111,4,FALSE))=TRUE,"",VLOOKUP(U48,'Jr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RUNOFF","",S20),IF(A3&lt;16,"BYE",IF(ISERROR(VLOOKUP(A49,'Jr Quals'!AO12:'Jr Quals'!AQ111,3,FALSE))=TRUE,"BYE",VLOOKUP(A49,'Jr Quals'!AO12:'Jr Quals'!AQ111,3,FALSE))))</f>
        <v>5 MOROZOVA EKATERINA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5 MOROZOVA EKATERINA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RUNOFF","",S22),IF(A3&lt;16,"BYE",IF(ISERROR(VLOOKUP(A50,'Jr Quals'!AO12:'Jr Quals'!AQ111,3,FALSE))=TRUE,"BYE",VLOOKUP(A50,'Jr Quals'!AO12:'Jr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IF(AND(LEFT(C49,1)="D",LEFT(C50,1)="D"),"0",IF(OR(C49="DNR",C50="DNR"),IF(C49="DNR",1,-1)*'Jr Quals'!A8,IF(OR(ISBLANK(C49),ISBLANK(C50)),"",IF(OR(G49="-",G50="-"),IF(G49="-",1,-1)*'Jr Quals'!A8,IF(ABS(G49-G50)&gt;'Jr Quals'!A9,IF(G49-G50&gt;'Jr Quals'!A9,1,-1)*'Jr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IF(AND(LEFT(K49,1)="D",LEFT(K50,1)="D"),"0",IF(OR(K49="DNR",K50="DNR"),IF(K49="DNR",1,-1)*'Jr Quals'!A8,IF(OR(ISBLANK(K49),ISBLANK(K50)),"",IF(OR(O49="-",O50="-"),IF(O49="-",1,-1)*'Jr Quals'!A8,IF(ABS(O49-O50)&gt;'Jr Quals'!A9,IF(O49-O50&gt;'Jr Quals'!A9,1,-1)*'Jr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IF(ISERROR(VLOOKUP(U50,'Jr Quals'!U12:V111,2,FALSE))=TRUE,"",VLOOKUP(U50,'Jr Quals'!U12:V111,2,FALSE))</f>
        <v/>
      </c>
      <c r="W50" s="170" t="str">
        <f>IF(ISERROR(VLOOKUP(U50,'Jr Quals'!AL12:AO111,4,FALSE))=TRUE,"",VLOOKUP(U50,'Jr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RUNOFF","",S24),IF(A3&lt;16,"BYE",IF(ISERROR(VLOOKUP(A51,'Jr Quals'!AO12:'Jr Quals'!AQ111,3,FALSE))=TRUE,"BYE",VLOOKUP(A51,'Jr Quals'!AO12:'Jr Quals'!AQ111,3,FALSE))))</f>
        <v>7 NEHOROSHIH MAKAR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7 NEHOROSHIH MAKAR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RUNOFF","",S26),IF(A3&lt;16,"BYE",IF(ISERROR(VLOOKUP(A52,'Jr Quals'!AO12:'Jr Quals'!AQ111,3,FALSE))=TRUE,"BYE",VLOOKUP(A52,'Jr Quals'!AO12:'Jr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IF(AND(LEFT(C51,1)="D",LEFT(C52,1)="D"),"0",IF(OR(C51="DNR",C52="DNR"),IF(C51="DNR",1,-1)*'Jr Quals'!A8,IF(OR(ISBLANK(C51),ISBLANK(C52)),"",IF(OR(G51="-",G52="-"),IF(G51="-",1,-1)*'Jr Quals'!A8,IF(ABS(G51-G52)&gt;'Jr Quals'!A9,IF(G51-G52&gt;'Jr Quals'!A9,1,-1)*'Jr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IF(AND(LEFT(K51,1)="D",LEFT(K52,1)="D"),"0",IF(OR(K51="DNR",K52="DNR"),IF(K51="DNR",1,-1)*'Jr Quals'!A8,IF(OR(ISBLANK(K51),ISBLANK(K52)),"",IF(OR(O51="-",O52="-"),IF(O51="-",1,-1)*'Jr Quals'!A8,IF(ABS(O51-O52)&gt;'Jr Quals'!A9,IF(O51-O52&gt;'Jr Quals'!A9,1,-1)*'Jr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IF(ISERROR(VLOOKUP(U52,'Jr Quals'!U12:V111,2,FALSE))=TRUE,"",VLOOKUP(U52,'Jr Quals'!U12:V111,2,FALSE))</f>
        <v/>
      </c>
      <c r="W52" s="170" t="str">
        <f>IF(ISERROR(VLOOKUP(U52,'Jr Quals'!AL12:AO111,4,FALSE))=TRUE,"",VLOOKUP(U52,'Jr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RUNOFF","",S28),IF(A3&lt;16,"BYE",IF(ISERROR(VLOOKUP(A53,'Jr Quals'!AO12:'Jr Quals'!AQ111,3,FALSE))=TRUE,"BYE",VLOOKUP(A53,'Jr Quals'!AO12:'Jr Quals'!AQ111,3,FALSE))))</f>
        <v>1 BARDAKOV GLEB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/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RUNOFF","",S30),IF(A3&lt;16,"BYE",IF(ISERROR(VLOOKUP(A54,'Jr Quals'!AO12:'Jr Quals'!AQ111,3,FALSE))=TRUE,"BYE",VLOOKUP(A54,'Jr Quals'!AO12:'Jr Quals'!AQ111,3,FALSE))))</f>
        <v>10 SAMUTICHEVA ANNA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IF(AND(LEFT(C53,1)="D",LEFT(C54,1)="D"),"0",IF(OR(C53="DNR",C54="DNR"),IF(C53="DNR",1,-1)*'Jr Quals'!A8,IF(OR(ISBLANK(C53),ISBLANK(C54)),"",IF(OR(G53="-",G54="-"),IF(G53="-",1,-1)*'Jr Quals'!A8,IF(ABS(G53-G54)&gt;'Jr Quals'!A9,IF(G53-G54&gt;'Jr Quals'!A9,1,-1)*'Jr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IF(AND(LEFT(K53,1)="D",LEFT(K54,1)="D"),"0",IF(OR(K53="DNR",K54="DNR"),IF(K53="DNR",1,-1)*'Jr Quals'!A8,IF(OR(ISBLANK(K53),ISBLANK(K54)),"",IF(OR(O53="-",O54="-"),IF(O53="-",1,-1)*'Jr Quals'!A8,IF(ABS(O53-O54)&gt;'Jr Quals'!A9,IF(O53-O54&gt;'Jr Quals'!A9,1,-1)*'Jr Quals'!A9,ROUND(O53-O54,3))))))</f>
        <v/>
      </c>
      <c r="S54" s="247" t="str">
        <f>IF(B54="BYE","(BYE)",IF(ISERROR(J54+R54)=TRUE,"",IF(J54+R54=0,"","by "&amp;ABS(J54+R54)&amp;" seconds")))</f>
        <v/>
      </c>
      <c r="T54" s="169" t="str">
        <v/>
      </c>
      <c r="U54" s="274" t="str">
        <f>IF(B54="BYE", B54, IF(ISERROR(J54+R54)=TRUE,"",IF(J54+R54&gt;0,B53,B54)))</f>
        <v/>
      </c>
      <c r="V54" s="168" t="str">
        <f>IF(ISERROR(VLOOKUP(U54,'Jr Quals'!U12:V111,2,FALSE))=TRUE,"",VLOOKUP(U54,'Jr Quals'!U12:V111,2,FALSE))</f>
        <v/>
      </c>
      <c r="W54" s="170" t="str">
        <f>IF(ISERROR(VLOOKUP(U54,'Jr Quals'!AL12:AO111,4,FALSE))=TRUE,"",VLOOKUP(U54,'Jr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RUNOFF","",S32),IF(A3&lt;16,"BYE",IF(ISERROR(VLOOKUP(A55,'Jr Quals'!AO12:'Jr Quals'!AQ111,3,FALSE))=TRUE,"BYE",VLOOKUP(A55,'Jr Quals'!AO12:'Jr Quals'!AQ111,3,FALSE))))</f>
        <v>8 NAZARKIN BORIS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8 NAZARKIN BORIS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RUNOFF","",S34),IF(A3&lt;16,"BYE",IF(ISERROR(VLOOKUP(A56,'Jr Quals'!AO12:'Jr Quals'!AQ111,3,FALSE))=TRUE,"BYE",VLOOKUP(A56,'Jr Quals'!AO12:'Jr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IF(AND(LEFT(C55,1)="D",LEFT(C56,1)="D"),"0",IF(OR(C55="DNR",C56="DNR"),IF(C55="DNR",1,-1)*'Jr Quals'!A8,IF(OR(ISBLANK(C55),ISBLANK(C56)),"",IF(OR(G55="-",G56="-"),IF(G55="-",1,-1)*'Jr Quals'!A8,IF(ABS(G55-G56)&gt;'Jr Quals'!A9,IF(G55-G56&gt;'Jr Quals'!A9,1,-1)*'Jr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IF(AND(LEFT(K55,1)="D",LEFT(K56,1)="D"),"0",IF(OR(K55="DNR",K56="DNR"),IF(K55="DNR",1,-1)*'Jr Quals'!A8,IF(OR(ISBLANK(K55),ISBLANK(K56)),"",IF(OR(O55="-",O56="-"),IF(O55="-",1,-1)*'Jr Quals'!A8,IF(ABS(O55-O56)&gt;'Jr Quals'!A9,IF(O55-O56&gt;'Jr Quals'!A9,1,-1)*'Jr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IF(ISERROR(VLOOKUP(U56,'Jr Quals'!U12:V111,2,FALSE))=TRUE,"",VLOOKUP(U56,'Jr Quals'!U12:V111,2,FALSE))</f>
        <v/>
      </c>
      <c r="W56" s="170" t="str">
        <f>IF(ISERROR(VLOOKUP(U56,'Jr Quals'!AL12:AO111,4,FALSE))=TRUE,"",VLOOKUP(U56,'Jr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RUNOFF","",S36),IF(A3&lt;16,"BYE",IF(ISERROR(VLOOKUP(A57,'Jr Quals'!AO12:'Jr Quals'!AQ111,3,FALSE))=TRUE,"BYE",VLOOKUP(A57,'Jr Quals'!AO12:'Jr Quals'!AQ111,3,FALSE))))</f>
        <v>2 MIHAILOVSKY FOMA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2 MIHAILOVSKY FOMA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RUNOFF","",S38),IF(A3&lt;16,"BYE",IF(ISERROR(VLOOKUP(A58,'Jr Quals'!AO12:'Jr Quals'!AQ111,3,FALSE))=TRUE,"BYE",VLOOKUP(A58,'Jr Quals'!AO12:'Jr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IF(AND(LEFT(C57,1)="D",LEFT(C58,1)="D"),"0",IF(OR(C57="DNR",C58="DNR"),IF(C57="DNR",1,-1)*'Jr Quals'!A8,IF(OR(ISBLANK(C57),ISBLANK(C58)),"",IF(OR(G57="-",G58="-"),IF(G57="-",1,-1)*'Jr Quals'!A8,IF(ABS(G57-G58)&gt;'Jr Quals'!A9,IF(G57-G58&gt;'Jr Quals'!A9,1,-1)*'Jr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IF(AND(LEFT(K57,1)="D",LEFT(K58,1)="D"),"0",IF(OR(K57="DNR",K58="DNR"),IF(K57="DNR",1,-1)*'Jr Quals'!A8,IF(OR(ISBLANK(K57),ISBLANK(K58)),"",IF(OR(O57="-",O58="-"),IF(O57="-",1,-1)*'Jr Quals'!A8,IF(ABS(O57-O58)&gt;'Jr Quals'!A9,IF(O57-O58&gt;'Jr Quals'!A9,1,-1)*'Jr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IF(ISERROR(VLOOKUP(U58,'Jr Quals'!U12:V111,2,FALSE))=TRUE,"",VLOOKUP(U58,'Jr Quals'!U12:V111,2,FALSE))</f>
        <v/>
      </c>
      <c r="W58" s="170" t="str">
        <f>IF(ISERROR(VLOOKUP(U58,'Jr Quals'!AL12:AO111,4,FALSE))=TRUE,"",VLOOKUP(U58,'Jr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RUNOFF","",S43),IF(A3&lt;8,"BYE",IF(ISERROR(VLOOKUP(A62,'Jr Quals'!AO12:'Jr Quals'!AQ111,3,FALSE))=TRUE,"BYE",VLOOKUP(A62,'Jr Quals'!AO12:'Jr Quals'!AQ111,3,FALSE))))</f>
        <v>9 KULIKOVA ELENA</v>
      </c>
      <c r="C62" s="82"/>
      <c r="D62" s="83"/>
      <c r="E62" s="83"/>
      <c r="F62" s="83"/>
      <c r="G62" s="65" t="str">
        <f t="array" ref="G62:G69">IF(LEFT(C62:C69,1)="D","-",IF(D62:D69&gt;'Jr Quals'!A6,"-",IF(C62:C69&gt;0,C62:C69+D62:D69*'Jr Quals'!A5+F62:F69*'Jr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IF(LEFT(K62:K69,1)="D","-",IF(L62:L69&gt;'Jr Quals'!A6,"-",IF(K62:K69&gt;0,K62:K69+L62:L69*'Jr Quals'!A5+N62:N69*'Jr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/>
      </c>
      <c r="T62" s="169"/>
      <c r="U62" s="274"/>
      <c r="V62" s="168"/>
      <c r="W62" s="170"/>
    </row>
    <row r="63" spans="1:23" ht="25.5" customHeight="1" thickBot="1">
      <c r="A63" s="205">
        <f>IF(S45=B45, A45, A46)</f>
        <v>9</v>
      </c>
      <c r="B63" s="324" t="str">
        <f>IF(A3&gt;8,IF(S45="TIE - HOLD RUNOFF","",S45),IF(A3&lt;8,"BYE",IF(ISERROR(VLOOKUP(A63,'Jr Quals'!AO12:'Jr Quals'!AQ111,3,FALSE))=TRUE,"BYE",VLOOKUP(A63,'Jr Quals'!AO12:'Jr Quals'!AQ111,3,FALSE))))</f>
        <v/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IF(AND(LEFT(C62,1)="D",LEFT(C63,1)="D"),"0",IF(OR(C62="DNR",C63="DNR"),IF(C62="DNR",1,-1)*'Jr Quals'!A8,IF(OR(ISBLANK(C62),ISBLANK(C63)),"",IF(OR(G62="-",G63="-"),IF(G62="-",1,-1)*'Jr Quals'!A8,IF(ABS(G62-G63)&gt;'Jr Quals'!A9,IF(G62-G63&gt;'Jr Quals'!A9,1,-1)*'Jr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IF(AND(LEFT(K62,1)="D",LEFT(K63,1)="D"),"0",IF(OR(K62="DNR",K63="DNR"),IF(K62="DNR",1,-1)*'Jr Quals'!A8,IF(OR(ISBLANK(K62),ISBLANK(K63)),"",IF(OR(O62="-",O63="-"),IF(O62="-",1,-1)*'Jr Quals'!A8,IF(ABS(O62-O63)&gt;'Jr Quals'!A9,IF(O62-O63&gt;'Jr Quals'!A9,1,-1)*'Jr Quals'!A9,ROUND(O62-O63,3))))))</f>
        <v/>
      </c>
      <c r="S63" s="247" t="str">
        <f>IF(B63="BYE","(BYE)",IF(ISERROR(J63+R63)=TRUE,"",IF(J63+R63=0,"","by "&amp;ABS(J63+R63)&amp;" seconds")))</f>
        <v/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/>
      </c>
      <c r="V63" s="168" t="str">
        <f>IF(ISERROR(VLOOKUP(U63,'Jr Quals'!U12:V111,2,FALSE))=TRUE,"",VLOOKUP(U63,'Jr Quals'!U12:V111,2,FALSE))</f>
        <v/>
      </c>
      <c r="W63" s="170" t="str">
        <f>IF(ISERROR(VLOOKUP(U63,'Jr Quals'!AL12:AO111,4,FALSE))=TRUE,"",VLOOKUP(U63,'Jr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RUNOFF","",S47),IF(A3&lt;8,"BYE",IF(ISERROR(VLOOKUP(A64,'Jr Quals'!AO12:'Jr Quals'!AQ111,3,FALSE))=TRUE,"BYE",VLOOKUP(A64,'Jr Quals'!AO12:'Jr Quals'!AQ111,3,FALSE))))</f>
        <v>6 KUVSHINOVA MARIA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/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RUNOFF","",S49),IF(A3&lt;8,"BYE",IF(ISERROR(VLOOKUP(A65,'Jr Quals'!AO12:'Jr Quals'!AQ111,3,FALSE))=TRUE,"BYE",VLOOKUP(A65,'Jr Quals'!AO12:'Jr Quals'!AQ111,3,FALSE))))</f>
        <v>5 MOROZOVA EKATERINA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IF(AND(LEFT(C64,1)="D",LEFT(C65,1)="D"),"0",IF(OR(C64="DNR",C65="DNR"),IF(C64="DNR",1,-1)*'Jr Quals'!A8,IF(OR(ISBLANK(C64),ISBLANK(C65)),"",IF(OR(G64="-",G65="-"),IF(G64="-",1,-1)*'Jr Quals'!A8,IF(ABS(G64-G65)&gt;'Jr Quals'!A9,IF(G64-G65&gt;'Jr Quals'!A9,1,-1)*'Jr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IF(AND(LEFT(K64,1)="D",LEFT(K65,1)="D"),"0",IF(OR(K64="DNR",K65="DNR"),IF(K64="DNR",1,-1)*'Jr Quals'!A8,IF(OR(ISBLANK(K64),ISBLANK(K65)),"",IF(OR(O64="-",O65="-"),IF(O64="-",1,-1)*'Jr Quals'!A8,IF(ABS(O64-O65)&gt;'Jr Quals'!A9,IF(O64-O65&gt;'Jr Quals'!A9,1,-1)*'Jr Quals'!A9,ROUND(O64-O65,3))))))</f>
        <v/>
      </c>
      <c r="S65" s="247" t="str">
        <f>IF(B65="BYE","(BYE)",IF(ISERROR(J65+R65)=TRUE,"",IF(J65+R65=0,"","by "&amp;ABS(J65+R65)&amp;" seconds")))</f>
        <v/>
      </c>
      <c r="T65" s="169" t="str">
        <v/>
      </c>
      <c r="U65" s="274" t="str">
        <f>IF(B65="BYE", B65, IF(ISERROR(J65+R65)=TRUE,"",IF(J65+R65&gt;0,B64,B65)))</f>
        <v/>
      </c>
      <c r="V65" s="168" t="str">
        <f>IF(ISERROR(VLOOKUP(U65,'Jr Quals'!U12:V111,2,FALSE))=TRUE,"",VLOOKUP(U65,'Jr Quals'!U12:V111,2,FALSE))</f>
        <v/>
      </c>
      <c r="W65" s="170" t="str">
        <f>IF(ISERROR(VLOOKUP(U65,'Jr Quals'!AL12:AO111,4,FALSE))=TRUE,"",VLOOKUP(U65,'Jr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RUNOFF","",S51),IF(A3&lt;8,"BYE",IF(ISERROR(VLOOKUP(A66,'Jr Quals'!AO12:'Jr Quals'!AQ111,3,FALSE))=TRUE,"BYE",VLOOKUP(A66,'Jr Quals'!AO12:'Jr Quals'!AQ111,3,FALSE))))</f>
        <v>7 NEHOROSHIH MAKAR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/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10</v>
      </c>
      <c r="B67" s="324" t="str">
        <f>IF(A3&gt;8,IF(S53="TIE - HOLD RUNOFF","",S53),IF(A3&lt;8,"BYE",IF(ISERROR(VLOOKUP(A67,'Jr Quals'!AO12:'Jr Quals'!AQ111,3,FALSE))=TRUE,"BYE",VLOOKUP(A67,'Jr Quals'!AO12:'Jr Quals'!AQ111,3,FALSE))))</f>
        <v/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IF(AND(LEFT(C66,1)="D",LEFT(C67,1)="D"),"0",IF(OR(C66="DNR",C67="DNR"),IF(C66="DNR",1,-1)*'Jr Quals'!A8,IF(OR(ISBLANK(C66),ISBLANK(C67)),"",IF(OR(G66="-",G67="-"),IF(G66="-",1,-1)*'Jr Quals'!A8,IF(ABS(G66-G67)&gt;'Jr Quals'!A9,IF(G66-G67&gt;'Jr Quals'!A9,1,-1)*'Jr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IF(AND(LEFT(K66,1)="D",LEFT(K67,1)="D"),"0",IF(OR(K66="DNR",K67="DNR"),IF(K66="DNR",1,-1)*'Jr Quals'!A8,IF(OR(ISBLANK(K66),ISBLANK(K67)),"",IF(OR(O66="-",O67="-"),IF(O66="-",1,-1)*'Jr Quals'!A8,IF(ABS(O66-O67)&gt;'Jr Quals'!A9,IF(O66-O67&gt;'Jr Quals'!A9,1,-1)*'Jr Quals'!A9,ROUND(O66-O67,3))))))</f>
        <v/>
      </c>
      <c r="S67" s="247" t="str">
        <f>IF(B67="BYE","(BYE)",IF(ISERROR(J67+R67)=TRUE,"",IF(J67+R67=0,"","by "&amp;ABS(J67+R67)&amp;" seconds")))</f>
        <v/>
      </c>
      <c r="T67" s="169" t="str">
        <v/>
      </c>
      <c r="U67" s="274" t="str">
        <f>IF(B67="BYE", B67, IF(ISERROR(J67+R67)=TRUE,"",IF(J67+R67&gt;0,B66,B67)))</f>
        <v/>
      </c>
      <c r="V67" s="168" t="str">
        <f>IF(ISERROR(VLOOKUP(U67,'Jr Quals'!U12:V111,2,FALSE))=TRUE,"",VLOOKUP(U67,'Jr Quals'!U12:V111,2,FALSE))</f>
        <v/>
      </c>
      <c r="W67" s="170" t="str">
        <f>IF(ISERROR(VLOOKUP(U67,'Jr Quals'!AL12:AO111,4,FALSE))=TRUE,"",VLOOKUP(U67,'Jr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RUNOFF","",S55),IF(A3&lt;8,"BYE",IF(ISERROR(VLOOKUP(A68,'Jr Quals'!AO12:'Jr Quals'!AQ111,3,FALSE))=TRUE,"BYE",VLOOKUP(A68,'Jr Quals'!AO12:'Jr Quals'!AQ111,3,FALSE))))</f>
        <v>8 NAZARKIN BORIS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/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RUNOFF","",S57),IF(A3&lt;8,"BYE",IF(ISERROR(VLOOKUP(A69,'Jr Quals'!AO12:'Jr Quals'!AQ111,3,FALSE))=TRUE,"BYE",VLOOKUP(A69,'Jr Quals'!AO12:'Jr Quals'!AQ111,3,FALSE))))</f>
        <v>2 MIHAILOVSKY FOMA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IF(AND(LEFT(C68,1)="D",LEFT(C69,1)="D"),"0",IF(OR(C68="DNR",C69="DNR"),IF(C68="DNR",1,-1)*'Jr Quals'!A8,IF(OR(ISBLANK(C68),ISBLANK(C69)),"",IF(OR(G68="-",G69="-"),IF(G68="-",1,-1)*'Jr Quals'!A8,IF(ABS(G68-G69)&gt;'Jr Quals'!A9,IF(G68-G69&gt;'Jr Quals'!A9,1,-1)*'Jr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IF(AND(LEFT(K68,1)="D",LEFT(K69,1)="D"),"0",IF(OR(K68="DNR",K69="DNR"),IF(K68="DNR",1,-1)*'Jr Quals'!A8,IF(OR(ISBLANK(K68),ISBLANK(K69)),"",IF(OR(O68="-",O69="-"),IF(O68="-",1,-1)*'Jr Quals'!A8,IF(ABS(O68-O69)&gt;'Jr Quals'!A9,IF(O68-O69&gt;'Jr Quals'!A9,1,-1)*'Jr Quals'!A9,ROUND(O68-O69,3))))))</f>
        <v/>
      </c>
      <c r="S69" s="256" t="str">
        <f>IF(B69="BYE","(BYE)",IF(ISERROR(J69+R69)=TRUE,"",IF(J69+R69=0,"","by "&amp;ABS(J69+R69)&amp;" seconds")))</f>
        <v/>
      </c>
      <c r="T69" s="169" t="str">
        <v/>
      </c>
      <c r="U69" s="274" t="str">
        <f>IF(B69="BYE", B69, IF(ISERROR(J69+R69)=TRUE,"",IF(J69+R69&gt;0,B68,B69)))</f>
        <v/>
      </c>
      <c r="V69" s="168" t="str">
        <f>IF(ISERROR(VLOOKUP(U69,'Jr Quals'!U12:V111,2,FALSE))=TRUE,"",VLOOKUP(U69,'Jr Quals'!U12:V111,2,FALSE))</f>
        <v/>
      </c>
      <c r="W69" s="170" t="str">
        <f>IF(ISERROR(VLOOKUP(U69,'Jr Quals'!AL12:AO111,4,FALSE))=TRUE,"",VLOOKUP(U69,'Jr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9</v>
      </c>
      <c r="B73" s="198" t="str">
        <f>IF(A3&gt;4,IF(S62="TIE - HOLD RUNOFF","",S62),IF(A3&lt;4,"BYE",IF(ISERROR(VLOOKUP(A73,'Jr Quals'!AO12:'Jr Quals'!AQ111,3,FALSE))=TRUE,"BYE",VLOOKUP(A73,'Jr Quals'!AO12:'Jr Quals'!AQ111,3,FALSE))))</f>
        <v/>
      </c>
      <c r="C73" s="94"/>
      <c r="D73" s="95"/>
      <c r="E73" s="95"/>
      <c r="F73" s="95"/>
      <c r="G73" s="65" t="str">
        <f t="array" ref="G73:G76">IF(LEFT(C73:C76,1)="D","-",IF(D73:D76&gt;'Jr Quals'!A6,"-",IF(C73:C76&gt;0,C73:C76+D73:D76*'Jr Quals'!A5+F73:F76*'Jr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IF(LEFT(K73:K76,1)="D","-",IF(L73:L76&gt;'Jr Quals'!A6,"-",IF(K73:K76&gt;0,K73:K76+L73:L76*'Jr Quals'!A5+N73:N76*'Jr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/>
      </c>
      <c r="T73" s="169"/>
      <c r="U73" s="274"/>
      <c r="V73" s="275"/>
      <c r="W73" s="274"/>
    </row>
    <row r="74" spans="1:23" ht="25.5" customHeight="1" thickBot="1">
      <c r="A74" s="205">
        <f>IF(S64=B64, A64, A65)</f>
        <v>5</v>
      </c>
      <c r="B74" s="324" t="str">
        <f>IF(A3&gt;4,IF(S64="TIE - HOLD RUNOFF","",S64),IF(A3&lt;4,"BYE",IF(ISERROR(VLOOKUP(A74,'Jr Quals'!AO12:'Jr Quals'!AQ111,3,FALSE))=TRUE,"BYE",VLOOKUP(A74,'Jr Quals'!AO12:'Jr Quals'!AQ111,3,FALSE))))</f>
        <v/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IF(AND(LEFT(C73,1)="D",LEFT(C74,1)="D"),"0",IF(OR(C73="DNR",C74="DNR"),IF(C73="DNR",1,-1)*'Jr Quals'!A8,IF(OR(ISBLANK(C73),ISBLANK(C74)),"",IF(OR(G73="-",G74="-"),IF(G73="-",1,-1)*'Jr Quals'!A8,IF(ABS(G73-G74)&gt;'Jr Quals'!A9,IF(G73-G74&gt;'Jr Quals'!A9,1,-1)*'Jr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IF(AND(LEFT(K73,1)="D",LEFT(K74,1)="D"),"0",IF(OR(K73="DNR",K74="DNR"),IF(K73="DNR",1,-1)*'Jr Quals'!A8,IF(OR(ISBLANK(K73),ISBLANK(K74)),"",IF(OR(O73="-",O74="-"),IF(O73="-",1,-1)*'Jr Quals'!A8,IF(ABS(O73-O74)&gt;'Jr Quals'!A9,IF(O73-O74&gt;'Jr Quals'!A9,1,-1)*'Jr Quals'!A9,ROUND(O73-O74,3))))))</f>
        <v/>
      </c>
      <c r="S74" s="247" t="str">
        <f>IF(B74="BYE","(BYE)",IF(ISERROR(J74+R74)=TRUE,"",IF(J74+R74=0,"","by "&amp;ABS(J74+R74)&amp;" seconds")))</f>
        <v/>
      </c>
      <c r="T74" s="169"/>
      <c r="U74" s="274" t="str">
        <f>IF(B74="BYE", B74, IF(ISERROR(J74+R74)=TRUE,"",IF(J74+R74&gt;0,B73,B74)))</f>
        <v/>
      </c>
      <c r="V74" s="275"/>
      <c r="W74" s="274"/>
    </row>
    <row r="75" spans="1:23" ht="25.5" customHeight="1">
      <c r="A75" s="207">
        <f>IF(S66=B66, A66, A67)</f>
        <v>10</v>
      </c>
      <c r="B75" s="326" t="str">
        <f>IF(A3&gt;4,IF(S66="TIE - HOLD RUNOFF","",S66),IF(A3&lt;4,"BYE",IF(ISERROR(VLOOKUP(A75,'Jr Quals'!AO12:'Jr Quals'!AQ111,3,FALSE))=TRUE,"BYE",VLOOKUP(A75,'Jr Quals'!AO12:'Jr Quals'!AQ111,3,FALSE))))</f>
        <v/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/>
      </c>
      <c r="T75" s="169"/>
      <c r="U75" s="274"/>
      <c r="V75" s="275"/>
      <c r="W75" s="274"/>
    </row>
    <row r="76" spans="1:23" ht="25.5" customHeight="1" thickBot="1">
      <c r="A76" s="211">
        <f>IF(S68=B68, A68, A69)</f>
        <v>6</v>
      </c>
      <c r="B76" s="327" t="str">
        <f>IF(A3&gt;4,IF(S68="TIE - HOLD RUNOFF","",S68),IF(A3&lt;4,"BYE",IF(ISERROR(VLOOKUP(A76,'Jr Quals'!AO12:'Jr Quals'!AQ111,3,FALSE))=TRUE,"BYE",VLOOKUP(A76,'Jr Quals'!AO12:'Jr Quals'!AQ111,3,FALSE))))</f>
        <v/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IF(AND(LEFT(C75,1)="D",LEFT(C76,1)="D"),"0",IF(OR(C75="DNR",C76="DNR"),IF(C75="DNR",1,-1)*'Jr Quals'!A8,IF(OR(ISBLANK(C75),ISBLANK(C76)),"",IF(OR(G75="-",G76="-"),IF(G75="-",1,-1)*'Jr Quals'!A8,IF(ABS(G75-G76)&gt;'Jr Quals'!A9,IF(G75-G76&gt;'Jr Quals'!A9,1,-1)*'Jr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IF(AND(LEFT(K75,1)="D",LEFT(K76,1)="D"),"0",IF(OR(K75="DNR",K76="DNR"),IF(K75="DNR",1,-1)*'Jr Quals'!A8,IF(OR(ISBLANK(K75),ISBLANK(K76)),"",IF(OR(O75="-",O76="-"),IF(O75="-",1,-1)*'Jr Quals'!A8,IF(ABS(O75-O76)&gt;'Jr Quals'!A9,IF(O75-O76&gt;'Jr Quals'!A9,1,-1)*'Jr Quals'!A9,ROUND(O75-O76,3))))))</f>
        <v/>
      </c>
      <c r="S76" s="256" t="str">
        <f>IF(B76="BYE","(BYE)",IF(ISERROR(J76+R76)=TRUE,"",IF(J76+R76=0,"","by "&amp;ABS(J76+R76)&amp;" seconds")))</f>
        <v/>
      </c>
      <c r="T76" s="169"/>
      <c r="U76" s="274" t="str">
        <f>IF(B76="BYE", B76, IF(ISERROR(J76+R76)=TRUE,"",IF(J76+R76&gt;0,B75,B76)))</f>
        <v/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5</v>
      </c>
      <c r="B80" s="198" t="str">
        <f>IF(A3&gt;2,IF(B74="BYE","BYE",IF(U74="","",U74)),IF(ISERROR(VLOOKUP(A80,'Jr Quals'!AO12:'Jr Quals'!AQ111,3,FALSE))=TRUE,"BYE",VLOOKUP(A80,'Jr Quals'!AO12:'Jr Quals'!AQ111,3,FALSE)))</f>
        <v/>
      </c>
      <c r="C80" s="94"/>
      <c r="D80" s="95"/>
      <c r="E80" s="95"/>
      <c r="F80" s="95"/>
      <c r="G80" s="65" t="str">
        <f t="array" ref="G80:G81">IF(LEFT(C80:C81,1)="D","-",IF(D80:D81&gt;'Jr Quals'!A6,"-",IF(C80:C81&gt;0,C80:C81+D80:D81*'Jr Quals'!A5+F80:F81*'Jr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IF(LEFT(K80:K81,1)="D","-",IF(L80:L81&gt;'Jr Quals'!A6,"-",IF(K80:K81&gt;0,K80:K81+L80:L81*'Jr Quals'!A5+N80:N81*'Jr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/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/>
      </c>
      <c r="V80" s="168" t="str">
        <f>IF(ISERROR(VLOOKUP(U80,'Jr Quals'!U12:V111,2,FALSE))=TRUE,"",VLOOKUP(U80,'Jr Quals'!U12:V111,2,FALSE))</f>
        <v/>
      </c>
      <c r="W80" s="170" t="str">
        <f>IF(ISERROR(VLOOKUP(U80,'Jr Quals'!AL12:AO111,4,FALSE))=TRUE,"",VLOOKUP(U80,'Jr Quals'!AL12:AO111,4,FALSE))</f>
        <v/>
      </c>
    </row>
    <row r="81" spans="1:23" ht="25.5" customHeight="1" thickBot="1">
      <c r="A81" s="211">
        <f>IF(B74="BYE",A74,IF(S75=B75, A76, A75))</f>
        <v>6</v>
      </c>
      <c r="B81" s="328" t="str">
        <f>IF(A3&gt;2,IF(B76="BYE","BYE",IF(U76="","",U76)),IF(ISERROR(VLOOKUP(A81,'Jr Quals'!AO12:'Jr Quals'!AQ111,3,FALSE))=TRUE,"BYE",VLOOKUP(A81,'Jr Quals'!AO12:'Jr Quals'!AQ111,3,FALSE)))</f>
        <v/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IF(AND(LEFT(C80,1)="D",LEFT(C81,1)="D"),"0",IF(OR(C80="DNR",C81="DNR"),IF(C80="DNR",1,-1)*'Jr Quals'!A8,IF(OR(ISBLANK(C80),ISBLANK(C81)),"",IF(OR(G80="-",G81="-"),IF(G80="-",1,-1)*'Jr Quals'!A8,IF(ABS(G80-G81)&gt;'Jr Quals'!A9,IF(G80-G81&gt;'Jr Quals'!A9,1,-1)*'Jr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IF(AND(LEFT(K80,1)="D",LEFT(K81,1)="D"),"0",IF(OR(K80="DNR",K81="DNR"),IF(K80="DNR",1,-1)*'Jr Quals'!A8,IF(OR(ISBLANK(K80),ISBLANK(K81)),"",IF(OR(O80="-",O81="-"),IF(O80="-",1,-1)*'Jr Quals'!A8,IF(ABS(O80-O81)&gt;'Jr Quals'!A9,IF(O80-O81&gt;'Jr Quals'!A9,1,-1)*'Jr Quals'!A9,ROUND(O80-O81,3))))))</f>
        <v/>
      </c>
      <c r="S81" s="256" t="str">
        <f>IF(B81="BYE","(BYE)",IF(ISERROR(J81+R81)=TRUE,"",IF(J81+R81=0,"","by "&amp;ABS(J81+R81)&amp;" seconds")))</f>
        <v/>
      </c>
      <c r="T81" s="169" t="str">
        <v/>
      </c>
      <c r="U81" s="274" t="str">
        <f>IF(B81="BYE", B81, IF(ISERROR(J81+R81)=TRUE,"",IF(J81+R81&gt;0,B80,B81)))</f>
        <v/>
      </c>
      <c r="V81" s="168" t="str">
        <f>IF(ISERROR(VLOOKUP(U81,'Jr Quals'!U12:V111,2,FALSE))=TRUE,"",VLOOKUP(U81,'Jr Quals'!U12:V111,2,FALSE))</f>
        <v/>
      </c>
      <c r="W81" s="170" t="str">
        <f>IF(ISERROR(VLOOKUP(U81,'Jr Quals'!AL12:AO111,4,FALSE))=TRUE,"",VLOOKUP(U81,'Jr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9</v>
      </c>
      <c r="B85" s="198" t="str">
        <f>IF(A3&gt;2,IF(S73="TIE - HOLD RUNOFF","",S73),IF(ISERROR(VLOOKUP(A85,'Jr Quals'!AO12:'Jr Quals'!AQ111,3,FALSE))=TRUE,"BYE",VLOOKUP(A85,'Jr Quals'!AO12:'Jr Quals'!AQ111,3,FALSE)))</f>
        <v/>
      </c>
      <c r="C85" s="94"/>
      <c r="D85" s="95"/>
      <c r="E85" s="95"/>
      <c r="F85" s="95"/>
      <c r="G85" s="65" t="str">
        <f t="array" ref="G85:G86">IF(LEFT(C85:C86,1)="D","-",IF(D85:D86&gt;'Jr Quals'!A6,"-",IF(C85:C86&gt;0,C85:C86+D85:D86*'Jr Quals'!A5+F85:F86*'Jr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IF(LEFT(K85:K86,1)="D","-",IF(L85:L86&gt;'Jr Quals'!A6,"-",IF(K85:K86&gt;0,K85:K86+L85:L86*'Jr Quals'!A5+N85:N86*'Jr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/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/>
      </c>
      <c r="V85" s="168" t="str">
        <f>IF(ISERROR(VLOOKUP(U85,'Jr Quals'!U12:V111,2,FALSE))=TRUE,"",VLOOKUP(U85,'Jr Quals'!U12:V111,2,FALSE))</f>
        <v/>
      </c>
      <c r="W85" s="170" t="str">
        <f>IF(ISERROR(VLOOKUP(U85,'Jr Quals'!AL12:AO111,4,FALSE))=TRUE,"",VLOOKUP(U85,'Jr Quals'!AL12:AO111,4,FALSE))</f>
        <v/>
      </c>
    </row>
    <row r="86" spans="1:23" ht="25.5" customHeight="1" thickBot="1">
      <c r="A86" s="211">
        <f>IF(S75=B75, A75, A76)</f>
        <v>10</v>
      </c>
      <c r="B86" s="328" t="str">
        <f>IF(A3&gt;2,IF(S75="TIE - HOLD RUNOFF","",S75),IF(ISERROR(VLOOKUP(A86,'Jr Quals'!AO12:'Jr Quals'!AQ111,3,FALSE))=TRUE,"BYE",VLOOKUP(A86,'Jr Quals'!AO12:'Jr Quals'!AQ111,3,FALSE)))</f>
        <v/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IF(AND(LEFT(C85,1)="D",LEFT(C86,1)="D"),"0",IF(OR(C85="DNR",C86="DNR"),IF(C85="DNR",1,-1)*'Jr Quals'!A8,IF(OR(ISBLANK(C85),ISBLANK(C86)),"",IF(OR(G85="-",G86="-"),IF(G85="-",1,-1)*'Jr Quals'!A8,IF(ABS(G85-G86)&gt;'Jr Quals'!A9,IF(G85-G86&gt;'Jr Quals'!A9,1,-1)*'Jr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IF(AND(LEFT(K85,1)="D",LEFT(K86,1)="D"),"0",IF(OR(K85="DNR",K86="DNR"),IF(K85="DNR",1,-1)*'Jr Quals'!A8,IF(OR(ISBLANK(K85),ISBLANK(K86)),"",IF(OR(O85="-",O86="-"),IF(O85="-",1,-1)*'Jr Quals'!A8,IF(ABS(O85-O86)&gt;'Jr Quals'!A9,IF(O85-O86&gt;'Jr Quals'!A9,1,-1)*'Jr Quals'!A9,ROUND(O85-O86,3))))))</f>
        <v/>
      </c>
      <c r="S86" s="256" t="str">
        <f>IF(B86="BYE","(BYE)",IF(ISERROR(J86+R86)=TRUE,"",IF(J86+R86=0,"","by "&amp;ABS(J86+R86)&amp;" seconds")))</f>
        <v/>
      </c>
      <c r="T86" s="169" t="str">
        <v/>
      </c>
      <c r="U86" s="274" t="str">
        <f>IF(B86="BYE", B86, IF(ISERROR(J86+R86)=TRUE,"",IF(J86+R86&gt;0,B85,B86)))</f>
        <v/>
      </c>
      <c r="V86" s="168" t="str">
        <f>IF(ISERROR(VLOOKUP(U86,'Jr Quals'!U12:V111,2,FALSE))=TRUE,"",VLOOKUP(U86,'Jr Quals'!U12:V111,2,FALSE))</f>
        <v/>
      </c>
      <c r="W86" s="170" t="str">
        <f>IF(ISERROR(VLOOKUP(U86,'Jr Quals'!AL12:AO111,4,FALSE))=TRUE,"",VLOOKUP(U86,'Jr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9" t="s">
        <v>36</v>
      </c>
      <c r="B89" s="39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  <mergeCell ref="V5:V6"/>
    <mergeCell ref="W5:W6"/>
    <mergeCell ref="T5:T6"/>
    <mergeCell ref="S5:S6"/>
    <mergeCell ref="U5:U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8"/>
  <sheetViews>
    <sheetView zoomScale="75" workbookViewId="0">
      <selection activeCell="D3" sqref="D3:S3"/>
    </sheetView>
  </sheetViews>
  <sheetFormatPr defaultColWidth="10.85546875" defaultRowHeight="23.25"/>
  <cols>
    <col min="1" max="1" width="6.85546875" style="16" customWidth="1"/>
    <col min="2" max="2" width="5.85546875" style="16" customWidth="1"/>
    <col min="3" max="3" width="42.85546875" style="10" customWidth="1"/>
    <col min="4" max="4" width="10.85546875" style="11" customWidth="1"/>
    <col min="5" max="5" width="6.28515625" style="18" customWidth="1"/>
    <col min="6" max="7" width="8.85546875" style="18" customWidth="1"/>
    <col min="8" max="8" width="10.85546875" style="12" customWidth="1"/>
    <col min="9" max="9" width="6.28515625" style="12" customWidth="1"/>
    <col min="10" max="10" width="4.85546875" style="9" customWidth="1"/>
    <col min="11" max="11" width="10.85546875" style="11" customWidth="1"/>
    <col min="12" max="12" width="6.28515625" style="18" customWidth="1"/>
    <col min="13" max="14" width="8.85546875" style="18" customWidth="1"/>
    <col min="15" max="15" width="10.85546875" style="12" customWidth="1"/>
    <col min="16" max="16" width="6.28515625" style="12" customWidth="1"/>
    <col min="17" max="17" width="4.85546875" style="9" customWidth="1"/>
    <col min="18" max="18" width="10.85546875" style="12" customWidth="1"/>
    <col min="19" max="19" width="6.28515625" style="9" customWidth="1"/>
    <col min="20" max="20" width="0.42578125" style="144" customWidth="1"/>
    <col min="21" max="41" width="0.42578125" style="287" customWidth="1"/>
    <col min="42" max="42" width="6.28515625" style="9" customWidth="1"/>
    <col min="43" max="43" width="47" style="9" customWidth="1"/>
    <col min="44" max="44" width="10.85546875" style="9" customWidth="1"/>
    <col min="45" max="45" width="4.28515625" style="9" customWidth="1"/>
    <col min="46" max="16384" width="10.85546875" style="9"/>
  </cols>
  <sheetData>
    <row r="1" spans="1:48" s="6" customFormat="1" ht="30">
      <c r="A1" s="17"/>
      <c r="B1" s="17"/>
      <c r="C1"/>
      <c r="D1" s="382" t="s">
        <v>7</v>
      </c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283"/>
      <c r="U1" s="284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  <c r="AG1" s="283"/>
      <c r="AH1" s="283"/>
      <c r="AI1" s="283"/>
      <c r="AJ1" s="283"/>
      <c r="AK1" s="283"/>
      <c r="AL1" s="284"/>
      <c r="AM1" s="284"/>
      <c r="AN1" s="284"/>
      <c r="AO1" s="284"/>
      <c r="AP1" s="371" t="s">
        <v>15</v>
      </c>
      <c r="AQ1" s="372"/>
      <c r="AR1" s="318"/>
      <c r="AS1" s="316"/>
    </row>
    <row r="2" spans="1:48" s="6" customFormat="1">
      <c r="A2" s="17"/>
      <c r="B2" s="17"/>
      <c r="C2"/>
      <c r="D2" s="384" t="s">
        <v>8</v>
      </c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283"/>
      <c r="U2" s="284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4"/>
      <c r="AM2" s="284"/>
      <c r="AN2" s="284"/>
      <c r="AO2" s="284"/>
      <c r="AP2" s="373" t="s">
        <v>39</v>
      </c>
      <c r="AQ2" s="374"/>
      <c r="AR2" s="318"/>
      <c r="AS2" s="316"/>
    </row>
    <row r="3" spans="1:48" s="6" customFormat="1" ht="30">
      <c r="A3" s="17"/>
      <c r="B3" s="17"/>
      <c r="C3"/>
      <c r="D3" s="382" t="s">
        <v>72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283"/>
      <c r="U3" s="284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4"/>
      <c r="AM3" s="284"/>
      <c r="AN3" s="284"/>
      <c r="AO3" s="284"/>
      <c r="AP3" s="319"/>
      <c r="AQ3" s="319"/>
      <c r="AR3" s="319"/>
    </row>
    <row r="4" spans="1:48" s="6" customFormat="1" ht="21.75" customHeight="1" thickBot="1">
      <c r="A4" s="17"/>
      <c r="B4" s="17"/>
      <c r="C4"/>
      <c r="D4" s="290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83"/>
      <c r="U4" s="284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4"/>
      <c r="AM4" s="284"/>
      <c r="AN4" s="284"/>
      <c r="AO4" s="284"/>
      <c r="AP4" s="319"/>
      <c r="AQ4" s="319"/>
      <c r="AR4" s="319"/>
    </row>
    <row r="5" spans="1:48" s="6" customFormat="1" ht="21.75" customHeight="1" thickTop="1">
      <c r="A5" s="119">
        <v>0.1</v>
      </c>
      <c r="B5" s="375" t="s">
        <v>52</v>
      </c>
      <c r="C5" s="376"/>
      <c r="D5" s="26"/>
      <c r="E5" s="25"/>
      <c r="F5" s="25"/>
      <c r="G5" s="25"/>
      <c r="H5" s="27"/>
      <c r="I5" s="27"/>
      <c r="J5" s="8"/>
      <c r="K5" s="26"/>
      <c r="L5" s="25"/>
      <c r="M5" s="25"/>
      <c r="N5" s="25"/>
      <c r="O5" s="26"/>
      <c r="P5" s="26"/>
      <c r="Q5" s="8"/>
      <c r="T5" s="144"/>
      <c r="U5" s="285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285"/>
      <c r="AM5" s="285"/>
      <c r="AN5" s="285"/>
      <c r="AO5" s="285"/>
      <c r="AQ5"/>
      <c r="AR5"/>
    </row>
    <row r="6" spans="1:48" s="6" customFormat="1" ht="21.75" customHeight="1" thickBot="1">
      <c r="A6" s="120">
        <v>20</v>
      </c>
      <c r="B6" s="377" t="s">
        <v>49</v>
      </c>
      <c r="C6" s="378"/>
      <c r="T6" s="286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87"/>
      <c r="AH6" s="287"/>
      <c r="AI6" s="287"/>
      <c r="AJ6" s="287"/>
      <c r="AK6" s="287"/>
      <c r="AL6" s="287"/>
      <c r="AM6" s="287"/>
      <c r="AN6" s="287"/>
      <c r="AO6" s="287"/>
      <c r="AP6"/>
      <c r="AQ6"/>
      <c r="AR6"/>
      <c r="AS6"/>
    </row>
    <row r="7" spans="1:48" s="6" customFormat="1" ht="21.75" customHeight="1" thickTop="1">
      <c r="A7" s="120">
        <v>2</v>
      </c>
      <c r="B7" s="377" t="s">
        <v>61</v>
      </c>
      <c r="C7" s="378"/>
      <c r="D7" s="380" t="s">
        <v>13</v>
      </c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288"/>
      <c r="U7" s="285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285"/>
      <c r="AM7" s="285"/>
      <c r="AN7" s="285"/>
      <c r="AO7" s="285"/>
      <c r="AP7" s="349" t="s">
        <v>58</v>
      </c>
      <c r="AQ7" s="350"/>
      <c r="AR7" s="351"/>
      <c r="AS7" s="347" t="s">
        <v>64</v>
      </c>
    </row>
    <row r="8" spans="1:48" s="6" customFormat="1" ht="21.75" customHeight="1" thickBot="1">
      <c r="A8" s="121" t="str">
        <f>IF(ISERROR(0.1*AR12)=TRUE,"",ROUND(0.1*AR12,2))</f>
        <v/>
      </c>
      <c r="B8" s="379" t="s">
        <v>50</v>
      </c>
      <c r="C8" s="378"/>
      <c r="D8" s="385" t="s">
        <v>14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286"/>
      <c r="U8" s="285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285"/>
      <c r="AM8" s="285"/>
      <c r="AN8" s="285"/>
      <c r="AO8" s="285"/>
      <c r="AP8" s="352" t="s">
        <v>0</v>
      </c>
      <c r="AQ8" s="353"/>
      <c r="AR8" s="354"/>
      <c r="AS8" s="348"/>
    </row>
    <row r="9" spans="1:48" s="6" customFormat="1" ht="21.75" customHeight="1" thickTop="1" thickBot="1">
      <c r="A9" s="281" t="str">
        <f>IF(ISERROR(0.1*AR12)=TRUE,"",ROUND(0.1*AR12,2))</f>
        <v/>
      </c>
      <c r="B9" s="359" t="s">
        <v>51</v>
      </c>
      <c r="C9" s="360"/>
      <c r="D9"/>
      <c r="E9" s="28"/>
      <c r="F9" s="28"/>
      <c r="G9" s="28"/>
      <c r="H9"/>
      <c r="I9"/>
      <c r="J9"/>
      <c r="K9"/>
      <c r="L9"/>
      <c r="M9"/>
      <c r="N9"/>
      <c r="O9"/>
      <c r="P9"/>
      <c r="Q9"/>
      <c r="R9"/>
      <c r="T9" s="144"/>
      <c r="U9" s="285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285"/>
      <c r="AM9" s="285"/>
      <c r="AN9" s="285"/>
      <c r="AO9" s="285"/>
    </row>
    <row r="10" spans="1:48" s="17" customFormat="1" ht="30" customHeight="1" thickTop="1">
      <c r="A10" s="337"/>
      <c r="B10" s="363" t="s">
        <v>1</v>
      </c>
      <c r="C10" s="361" t="s">
        <v>29</v>
      </c>
      <c r="D10" s="365" t="s">
        <v>18</v>
      </c>
      <c r="E10" s="366"/>
      <c r="F10" s="366"/>
      <c r="G10" s="366"/>
      <c r="H10" s="366"/>
      <c r="I10" s="367"/>
      <c r="J10" s="21"/>
      <c r="K10" s="365" t="s">
        <v>19</v>
      </c>
      <c r="L10" s="366"/>
      <c r="M10" s="366"/>
      <c r="N10" s="366"/>
      <c r="O10" s="366"/>
      <c r="P10" s="367"/>
      <c r="Q10" s="368" t="s">
        <v>10</v>
      </c>
      <c r="R10" s="370" t="s">
        <v>28</v>
      </c>
      <c r="S10" s="387" t="s">
        <v>32</v>
      </c>
      <c r="T10" s="343" t="s">
        <v>11</v>
      </c>
      <c r="U10" s="343" t="s">
        <v>30</v>
      </c>
      <c r="V10" s="341" t="s">
        <v>28</v>
      </c>
      <c r="W10" s="341" t="s">
        <v>4</v>
      </c>
      <c r="X10" s="341" t="s">
        <v>45</v>
      </c>
      <c r="Y10" s="341" t="s">
        <v>44</v>
      </c>
      <c r="Z10" s="341" t="s">
        <v>12</v>
      </c>
      <c r="AA10" s="341" t="s">
        <v>46</v>
      </c>
      <c r="AB10" s="341" t="s">
        <v>47</v>
      </c>
      <c r="AC10" s="341" t="s">
        <v>5</v>
      </c>
      <c r="AD10" s="341" t="s">
        <v>6</v>
      </c>
      <c r="AE10" s="341" t="s">
        <v>3</v>
      </c>
      <c r="AF10" s="341" t="s">
        <v>9</v>
      </c>
      <c r="AG10" s="341" t="s">
        <v>48</v>
      </c>
      <c r="AH10" s="341" t="s">
        <v>53</v>
      </c>
      <c r="AI10" s="341" t="s">
        <v>54</v>
      </c>
      <c r="AJ10" s="341" t="s">
        <v>55</v>
      </c>
      <c r="AK10" s="341" t="s">
        <v>56</v>
      </c>
      <c r="AL10" s="343" t="s">
        <v>40</v>
      </c>
      <c r="AM10" s="341" t="s">
        <v>57</v>
      </c>
      <c r="AN10" s="341" t="s">
        <v>59</v>
      </c>
      <c r="AO10" s="341" t="s">
        <v>60</v>
      </c>
      <c r="AP10" s="345" t="s">
        <v>32</v>
      </c>
      <c r="AQ10" s="339" t="s">
        <v>30</v>
      </c>
      <c r="AR10" s="355" t="s">
        <v>28</v>
      </c>
      <c r="AS10" s="387" t="s">
        <v>2</v>
      </c>
      <c r="AT10"/>
      <c r="AU10"/>
    </row>
    <row r="11" spans="1:48" s="6" customFormat="1" ht="125.1" customHeight="1" thickBot="1">
      <c r="A11" s="338"/>
      <c r="B11" s="364"/>
      <c r="C11" s="362"/>
      <c r="D11" s="19" t="s">
        <v>25</v>
      </c>
      <c r="E11" s="20" t="s">
        <v>26</v>
      </c>
      <c r="F11" s="20" t="s">
        <v>62</v>
      </c>
      <c r="G11" s="20" t="s">
        <v>63</v>
      </c>
      <c r="H11" s="38" t="s">
        <v>27</v>
      </c>
      <c r="I11" s="320" t="s">
        <v>35</v>
      </c>
      <c r="J11" s="7"/>
      <c r="K11" s="19" t="s">
        <v>25</v>
      </c>
      <c r="L11" s="20" t="s">
        <v>26</v>
      </c>
      <c r="M11" s="20" t="s">
        <v>62</v>
      </c>
      <c r="N11" s="20" t="s">
        <v>63</v>
      </c>
      <c r="O11" s="38" t="s">
        <v>27</v>
      </c>
      <c r="P11" s="320" t="s">
        <v>35</v>
      </c>
      <c r="Q11" s="369"/>
      <c r="R11" s="338"/>
      <c r="S11" s="358"/>
      <c r="T11" s="344"/>
      <c r="U11" s="343"/>
      <c r="V11" s="342"/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  <c r="AL11" s="343"/>
      <c r="AM11" s="342"/>
      <c r="AN11" s="341"/>
      <c r="AO11" s="342"/>
      <c r="AP11" s="346"/>
      <c r="AQ11" s="340"/>
      <c r="AR11" s="356"/>
      <c r="AS11" s="358"/>
      <c r="AT11"/>
      <c r="AU11"/>
    </row>
    <row r="12" spans="1:48" ht="21.75" customHeight="1" thickTop="1">
      <c r="A12" s="115">
        <v>1</v>
      </c>
      <c r="B12" s="66"/>
      <c r="C12" s="67"/>
      <c r="D12" s="68"/>
      <c r="E12" s="69"/>
      <c r="F12" s="292"/>
      <c r="G12" s="292"/>
      <c r="H12" s="151" t="str">
        <f t="array" ref="H12:H111">IF(LEFT(D12:D111,1)="D","-",IF(E12:E111&gt;A6,"-",IF(D12:D111&gt;0,D12:D111+E12:E111*A5+G12:G111*A7,"")))</f>
        <v/>
      </c>
      <c r="I12" s="152" t="str">
        <f t="array" ref="I12:I111">IF(H12:H111="","",IF(H12:H111="-","",RANK(H12:H111,H12:H111,1)))</f>
        <v/>
      </c>
      <c r="J12" s="149"/>
      <c r="K12" s="78"/>
      <c r="L12" s="79"/>
      <c r="M12" s="293"/>
      <c r="N12" s="293"/>
      <c r="O12" s="164" t="str">
        <f t="array" ref="O12:O111">IF(LEFT(K12:K111,1)="D","-",IF(L12:L111&gt;A6,"-",IF(K12:K111&gt;0,K12:K111+L12:L111*A5+N12:N111*A7,"")))</f>
        <v/>
      </c>
      <c r="P12" s="165" t="str">
        <f t="array" ref="P12:P111">IF(O12:O111="","",IF(O12:O111="-","",RANK(O12:O111,O12:O111,1)))</f>
        <v/>
      </c>
      <c r="Q12" s="277" t="str">
        <f t="array" ref="Q12:Q111">IF(R12:R111="","",IF(R12:R111="-","",RANK(R12:R111,R12:R111,1)))</f>
        <v/>
      </c>
      <c r="R12" s="166" t="str">
        <f t="shared" ref="R12:R43" si="0">IF(AND(ISBLANK(D12),ISBLANK(K12)),"",IF(AND(H12="-",O12="-"),"-",IF(AND(H12="-",ISBLANK(K12)),"-",MIN(H12,O12))))</f>
        <v/>
      </c>
      <c r="S12" s="167" t="str">
        <f t="array" ref="S12:S111">IF(R12:R111="","",VLOOKUP(U12:U111,AL12:AP111,5,FALSE))</f>
        <v/>
      </c>
      <c r="T12" s="278" t="str">
        <f t="array" ref="T12:T111">IF(R12:R111="","",IF(R12:R111="-",COUNT(Q12:Q111)+W12:W111,Q12:Q111+AE12:AE111+AG12:AG111+AI12:AI111+AK12:AK111))</f>
        <v/>
      </c>
      <c r="U12" s="279" t="str">
        <f t="array" ref="U12:U111">IF(B12:B111 ="","",B12:B111 &amp; " ")&amp;C12:C111</f>
        <v/>
      </c>
      <c r="V12" s="168" t="str">
        <f t="array" ref="V12:V111">R12:R111</f>
        <v/>
      </c>
      <c r="W12" s="169" t="str">
        <f>IF(R12="","",COUNTIF(R12:R12,"-"))</f>
        <v/>
      </c>
      <c r="X12" s="170" t="str">
        <f t="array" ref="X12:X111">IF(Q12:Q111="","",COUNTIF(Q12:Q111,Q12:Q111)-1)</f>
        <v/>
      </c>
      <c r="Y12" s="170" t="str">
        <f t="array" ref="Y12:Y111">IF(R12:R111="-","",IF(X12:X111=0,"",R12:R111))</f>
        <v/>
      </c>
      <c r="Z12" s="170" t="str">
        <f t="array" ref="Z12:Z111">IF(Y12:Y111="","",RANK(Y12:Y111,Y12:Y111,1))</f>
        <v/>
      </c>
      <c r="AA12" s="170" t="str">
        <f t="array" ref="AA12:AA111">IF(X12:X111="","",IF(X12:X111=0,"",IF(LEFT(H12:H111,1)="-","199",H12:H111)))</f>
        <v/>
      </c>
      <c r="AB12" s="170" t="str">
        <f t="array" ref="AB12:AB111">IF(X12:X111="","",IF(X12:X111=0,"",IF(LEFT(O12:O111,1)="-","199",O12:O111)))</f>
        <v/>
      </c>
      <c r="AC12" s="170" t="str">
        <f t="array" ref="AC12:AC111">IF(ISERROR(AA12:AA111+AB12:AB111)=TRUE,AA12:AA111,AA12:AA111+AB12:AB111)</f>
        <v/>
      </c>
      <c r="AD12" s="170" t="str">
        <f t="array" ref="AD12:AD111">IF(R12:R111="","",IF(X12:X111=0,"0",IF(ISERROR(RANK(AC12:AC111,AC12:AC111,1))=TRUE,"0",RANK(AC12:AC111,AC12:AC111,1))))</f>
        <v/>
      </c>
      <c r="AE12" s="170">
        <v>0</v>
      </c>
      <c r="AF12" s="170" t="str">
        <f t="array" ref="AF12:AF111">IF(ISERROR(X12:X111)=TRUE,"",IF(Z12:Z111=1,AD12:AD111,""))</f>
        <v/>
      </c>
      <c r="AG12" s="170" t="str">
        <f t="array" ref="AG12:AG111">IF(R12:R111="","",IF(AF12:AF111="","0",RANK(AF12:AF111,AF12:AF111,1)-1))</f>
        <v/>
      </c>
      <c r="AH12" s="170" t="str">
        <f t="array" ref="AH12:AH111">IF(ISERROR(X12:X111)=TRUE,"",IF(Z12:Z111=COUNT(AF12:AF111)+1,AD12:AD111,""))</f>
        <v/>
      </c>
      <c r="AI12" s="170" t="str">
        <f t="array" ref="AI12:AI111">IF(R12:R111="","",IF(AH12:AH111="","0",RANK(AH12:AH111,AH12:AH111,1)-1))</f>
        <v/>
      </c>
      <c r="AJ12" s="170" t="str">
        <f t="array" ref="AJ12:AJ111">IF(ISERROR(X12:X111)=TRUE,"",IF(Z12:Z111=COUNT(AF12:AF111)+COUNT(AH12:AH111)+1,AD12:AD111,""))</f>
        <v/>
      </c>
      <c r="AK12" s="170" t="str">
        <f t="array" ref="AK12:AK111">IF(R12:R111="","",IF(AJ12:AJ111="","0",RANK(AJ12:AJ111,AJ12:AJ111,1)-1))</f>
        <v/>
      </c>
      <c r="AL12" s="279" t="str">
        <f t="array" ref="AL12:AL111">AQ12:AQ111</f>
        <v>BYE</v>
      </c>
      <c r="AM12" s="169">
        <f>COUNTIF(AS12:AS12,"W")</f>
        <v>0</v>
      </c>
      <c r="AN12" s="169" t="str">
        <f>IF(AR12="","",COUNTIF(AR12:AR12,"-"))</f>
        <v/>
      </c>
      <c r="AO12" s="169" t="str">
        <f t="array" ref="AO12:AO111">IF(AQ12:AQ111="BYE","",IF(AS12:AS111="W","",IF(AS7="N",IF(AP12:AP111&lt;=COUNT(Q12:Q111),AP12:AP111-AM12:AM111,""),IF(AP12:AP111&lt;=COUNT(Q12:Q111),AP12:AP111-AM12:AM111,AP12:AP111-AM12:AM111+AN12:AN111-1))))</f>
        <v/>
      </c>
      <c r="AP12" s="171" t="str">
        <f t="array" ref="AP12:AP111">IF(R12:R111="","",IF(AP11:AP110+1&lt;=COUNT(Q12:Q111),AP11:AP110+1,COUNT(Q12:Q111)+1))</f>
        <v/>
      </c>
      <c r="AQ12" s="172" t="str">
        <f t="array" ref="AQ12:AQ111">IF(R12:R111="","BYE",IF(ISERROR(VLOOKUP(A12:A111,T12:U111,2,FALSE))=TRUE,"",VLOOKUP(A12:A111,T12:U111,2,FALSE)))</f>
        <v>BYE</v>
      </c>
      <c r="AR12" s="173" t="str">
        <f t="array" ref="AR12:AR111">IF(C12:C111="BYE", "",IF(A12:A111="","",IF(ISERROR(VLOOKUP(A12:A111,T12:V111,3,FALSE))=TRUE,"",VLOOKUP(A12:A111,T12:V111,3,FALSE))))</f>
        <v/>
      </c>
      <c r="AS12" s="56"/>
      <c r="AT12" s="113"/>
      <c r="AU12"/>
      <c r="AV12"/>
    </row>
    <row r="13" spans="1:48" ht="21.75" customHeight="1" thickBot="1">
      <c r="A13" s="116">
        <v>2</v>
      </c>
      <c r="B13" s="70"/>
      <c r="C13" s="71"/>
      <c r="D13" s="72"/>
      <c r="E13" s="50"/>
      <c r="F13" s="294"/>
      <c r="G13" s="294"/>
      <c r="H13" s="153" t="str">
        <v/>
      </c>
      <c r="I13" s="154" t="str">
        <v/>
      </c>
      <c r="J13" s="149"/>
      <c r="K13" s="62"/>
      <c r="L13" s="53"/>
      <c r="M13" s="295"/>
      <c r="N13" s="295"/>
      <c r="O13" s="174" t="str">
        <v/>
      </c>
      <c r="P13" s="175" t="str">
        <v/>
      </c>
      <c r="Q13" s="277" t="str">
        <v/>
      </c>
      <c r="R13" s="166" t="str">
        <f t="shared" si="0"/>
        <v/>
      </c>
      <c r="S13" s="176" t="str">
        <v/>
      </c>
      <c r="T13" s="278" t="str">
        <v/>
      </c>
      <c r="U13" s="279" t="str">
        <v/>
      </c>
      <c r="V13" s="168" t="str">
        <v/>
      </c>
      <c r="W13" s="169" t="str">
        <f>IF(R13="","",COUNTIF(R12:R13,"-"))</f>
        <v/>
      </c>
      <c r="X13" s="170" t="str">
        <v/>
      </c>
      <c r="Y13" s="170" t="str">
        <v/>
      </c>
      <c r="Z13" s="170" t="str">
        <v/>
      </c>
      <c r="AA13" s="170" t="str">
        <v/>
      </c>
      <c r="AB13" s="170" t="str">
        <v/>
      </c>
      <c r="AC13" s="170" t="str">
        <v/>
      </c>
      <c r="AD13" s="170" t="str">
        <v/>
      </c>
      <c r="AE13" s="170" t="str">
        <f>IF(R13="","",IF(AD13="0","0",COUNTIF(AD12:AD12,AD13)))</f>
        <v/>
      </c>
      <c r="AF13" s="170" t="str">
        <v/>
      </c>
      <c r="AG13" s="170" t="str">
        <v/>
      </c>
      <c r="AH13" s="170" t="str">
        <v/>
      </c>
      <c r="AI13" s="170" t="str">
        <v/>
      </c>
      <c r="AJ13" s="170" t="str">
        <v/>
      </c>
      <c r="AK13" s="170" t="str">
        <v/>
      </c>
      <c r="AL13" s="279" t="str">
        <v>BYE</v>
      </c>
      <c r="AM13" s="169">
        <f>COUNTIF(AS12:AS13,"W")</f>
        <v>0</v>
      </c>
      <c r="AN13" s="169" t="str">
        <f>IF(AR13="","",COUNTIF(AR12:AR13,"-"))</f>
        <v/>
      </c>
      <c r="AO13" s="169" t="str">
        <v/>
      </c>
      <c r="AP13" s="177" t="str">
        <v/>
      </c>
      <c r="AQ13" s="178" t="str">
        <v>BYE</v>
      </c>
      <c r="AR13" s="179" t="str">
        <v/>
      </c>
      <c r="AS13" s="57"/>
      <c r="AT13" s="113"/>
      <c r="AU13"/>
      <c r="AV13"/>
    </row>
    <row r="14" spans="1:48" ht="21.75" customHeight="1">
      <c r="A14" s="117">
        <v>3</v>
      </c>
      <c r="B14" s="73"/>
      <c r="C14" s="74"/>
      <c r="D14" s="75"/>
      <c r="E14" s="51"/>
      <c r="F14" s="292"/>
      <c r="G14" s="292"/>
      <c r="H14" s="151" t="str">
        <v/>
      </c>
      <c r="I14" s="155" t="str">
        <v/>
      </c>
      <c r="J14" s="149"/>
      <c r="K14" s="63"/>
      <c r="L14" s="54"/>
      <c r="M14" s="293"/>
      <c r="N14" s="293"/>
      <c r="O14" s="164" t="str">
        <v/>
      </c>
      <c r="P14" s="180" t="str">
        <v/>
      </c>
      <c r="Q14" s="277" t="str">
        <v/>
      </c>
      <c r="R14" s="166" t="str">
        <f t="shared" si="0"/>
        <v/>
      </c>
      <c r="S14" s="176" t="str">
        <v/>
      </c>
      <c r="T14" s="278" t="str">
        <v/>
      </c>
      <c r="U14" s="280" t="str">
        <v/>
      </c>
      <c r="V14" s="168" t="str">
        <v/>
      </c>
      <c r="W14" s="169" t="str">
        <f>IF(R14="","",COUNTIF(R12:R14,"-"))</f>
        <v/>
      </c>
      <c r="X14" s="170" t="str">
        <v/>
      </c>
      <c r="Y14" s="170" t="str">
        <v/>
      </c>
      <c r="Z14" s="170" t="str">
        <v/>
      </c>
      <c r="AA14" s="170" t="str">
        <v/>
      </c>
      <c r="AB14" s="170" t="str">
        <v/>
      </c>
      <c r="AC14" s="170" t="str">
        <v/>
      </c>
      <c r="AD14" s="170" t="str">
        <v/>
      </c>
      <c r="AE14" s="170" t="str">
        <f>IF(R14="","",IF(AD14="0","0",COUNTIF(AD12:AD13,AD14)))</f>
        <v/>
      </c>
      <c r="AF14" s="170" t="str">
        <v/>
      </c>
      <c r="AG14" s="170" t="str">
        <v/>
      </c>
      <c r="AH14" s="170" t="str">
        <v/>
      </c>
      <c r="AI14" s="170" t="str">
        <v/>
      </c>
      <c r="AJ14" s="170" t="str">
        <v/>
      </c>
      <c r="AK14" s="170" t="str">
        <v/>
      </c>
      <c r="AL14" s="279" t="str">
        <v>BYE</v>
      </c>
      <c r="AM14" s="169">
        <f>COUNTIF(AS12:AS14,"W")</f>
        <v>0</v>
      </c>
      <c r="AN14" s="169" t="str">
        <f>IF(AR14="","",COUNTIF(AR12:AR14,"-"))</f>
        <v/>
      </c>
      <c r="AO14" s="169" t="str">
        <v/>
      </c>
      <c r="AP14" s="177" t="str">
        <v/>
      </c>
      <c r="AQ14" s="178" t="str">
        <v>BYE</v>
      </c>
      <c r="AR14" s="179" t="str">
        <v/>
      </c>
      <c r="AS14" s="57"/>
      <c r="AT14" s="113"/>
      <c r="AU14"/>
      <c r="AV14"/>
    </row>
    <row r="15" spans="1:48" ht="21.75" customHeight="1" thickBot="1">
      <c r="A15" s="116">
        <v>4</v>
      </c>
      <c r="B15" s="70"/>
      <c r="C15" s="71"/>
      <c r="D15" s="72"/>
      <c r="E15" s="50"/>
      <c r="F15" s="294"/>
      <c r="G15" s="294"/>
      <c r="H15" s="153" t="str">
        <v/>
      </c>
      <c r="I15" s="154" t="str">
        <v/>
      </c>
      <c r="J15" s="149"/>
      <c r="K15" s="62"/>
      <c r="L15" s="53"/>
      <c r="M15" s="295"/>
      <c r="N15" s="295"/>
      <c r="O15" s="174" t="str">
        <v/>
      </c>
      <c r="P15" s="175" t="str">
        <v/>
      </c>
      <c r="Q15" s="277" t="str">
        <v/>
      </c>
      <c r="R15" s="166" t="str">
        <f t="shared" si="0"/>
        <v/>
      </c>
      <c r="S15" s="176" t="str">
        <v/>
      </c>
      <c r="T15" s="278" t="str">
        <v/>
      </c>
      <c r="U15" s="279" t="str">
        <v/>
      </c>
      <c r="V15" s="168" t="str">
        <v/>
      </c>
      <c r="W15" s="169" t="str">
        <f>IF(R15="","",COUNTIF(R12:R15,"-"))</f>
        <v/>
      </c>
      <c r="X15" s="170" t="str">
        <v/>
      </c>
      <c r="Y15" s="170" t="str">
        <v/>
      </c>
      <c r="Z15" s="170" t="str">
        <v/>
      </c>
      <c r="AA15" s="170" t="str">
        <v/>
      </c>
      <c r="AB15" s="170" t="str">
        <v/>
      </c>
      <c r="AC15" s="170" t="str">
        <v/>
      </c>
      <c r="AD15" s="170" t="str">
        <v/>
      </c>
      <c r="AE15" s="170" t="str">
        <f>IF(R15="","",IF(AD15="0","0",COUNTIF(AD12:AD14,AD15)))</f>
        <v/>
      </c>
      <c r="AF15" s="170" t="str">
        <v/>
      </c>
      <c r="AG15" s="170" t="str">
        <v/>
      </c>
      <c r="AH15" s="170" t="str">
        <v/>
      </c>
      <c r="AI15" s="170" t="str">
        <v/>
      </c>
      <c r="AJ15" s="170" t="str">
        <v/>
      </c>
      <c r="AK15" s="170" t="str">
        <v/>
      </c>
      <c r="AL15" s="279" t="str">
        <v>BYE</v>
      </c>
      <c r="AM15" s="169">
        <f>COUNTIF(AS12:AS15,"W")</f>
        <v>0</v>
      </c>
      <c r="AN15" s="169" t="str">
        <f>IF(AR15="","",COUNTIF(AR12:AR15,"-"))</f>
        <v/>
      </c>
      <c r="AO15" s="169" t="str">
        <v/>
      </c>
      <c r="AP15" s="177" t="str">
        <v/>
      </c>
      <c r="AQ15" s="178" t="str">
        <v>BYE</v>
      </c>
      <c r="AR15" s="179" t="str">
        <v/>
      </c>
      <c r="AS15" s="57"/>
      <c r="AT15" s="113"/>
      <c r="AU15"/>
      <c r="AV15"/>
    </row>
    <row r="16" spans="1:48" ht="21.75" customHeight="1">
      <c r="A16" s="117">
        <v>5</v>
      </c>
      <c r="B16" s="73"/>
      <c r="C16" s="74"/>
      <c r="D16" s="75"/>
      <c r="E16" s="51"/>
      <c r="F16" s="292"/>
      <c r="G16" s="292"/>
      <c r="H16" s="151" t="str">
        <v/>
      </c>
      <c r="I16" s="155" t="str">
        <v/>
      </c>
      <c r="J16" s="149"/>
      <c r="K16" s="63"/>
      <c r="L16" s="54"/>
      <c r="M16" s="293"/>
      <c r="N16" s="293"/>
      <c r="O16" s="164" t="str">
        <v/>
      </c>
      <c r="P16" s="180" t="str">
        <v/>
      </c>
      <c r="Q16" s="277" t="str">
        <v/>
      </c>
      <c r="R16" s="166" t="str">
        <f t="shared" si="0"/>
        <v/>
      </c>
      <c r="S16" s="176" t="str">
        <v/>
      </c>
      <c r="T16" s="278" t="str">
        <v/>
      </c>
      <c r="U16" s="279" t="str">
        <v/>
      </c>
      <c r="V16" s="168" t="str">
        <v/>
      </c>
      <c r="W16" s="169" t="str">
        <f>IF(R16="","",COUNTIF(R12:R16,"-"))</f>
        <v/>
      </c>
      <c r="X16" s="170" t="str">
        <v/>
      </c>
      <c r="Y16" s="170" t="str">
        <v/>
      </c>
      <c r="Z16" s="170" t="str">
        <v/>
      </c>
      <c r="AA16" s="170" t="str">
        <v/>
      </c>
      <c r="AB16" s="170" t="str">
        <v/>
      </c>
      <c r="AC16" s="170" t="str">
        <v/>
      </c>
      <c r="AD16" s="170" t="str">
        <v/>
      </c>
      <c r="AE16" s="170" t="str">
        <f>IF(R16="","",IF(AD16="0","0",COUNTIF(AD12:AD15,AD16)))</f>
        <v/>
      </c>
      <c r="AF16" s="170" t="str">
        <v/>
      </c>
      <c r="AG16" s="170" t="str">
        <v/>
      </c>
      <c r="AH16" s="170" t="str">
        <v/>
      </c>
      <c r="AI16" s="170" t="str">
        <v/>
      </c>
      <c r="AJ16" s="170" t="str">
        <v/>
      </c>
      <c r="AK16" s="170" t="str">
        <v/>
      </c>
      <c r="AL16" s="279" t="str">
        <v>BYE</v>
      </c>
      <c r="AM16" s="169">
        <f>COUNTIF(AS12:AS16,"W")</f>
        <v>0</v>
      </c>
      <c r="AN16" s="169" t="str">
        <f>IF(AR16="","",COUNTIF(AR12:AR16,"-"))</f>
        <v/>
      </c>
      <c r="AO16" s="169" t="str">
        <v/>
      </c>
      <c r="AP16" s="177" t="str">
        <v/>
      </c>
      <c r="AQ16" s="181" t="str">
        <v>BYE</v>
      </c>
      <c r="AR16" s="179" t="str">
        <v/>
      </c>
      <c r="AS16" s="57"/>
      <c r="AT16" s="113"/>
      <c r="AU16"/>
      <c r="AV16"/>
    </row>
    <row r="17" spans="1:47" ht="21.75" customHeight="1" thickBot="1">
      <c r="A17" s="116">
        <v>6</v>
      </c>
      <c r="B17" s="70"/>
      <c r="C17" s="71"/>
      <c r="D17" s="72"/>
      <c r="E17" s="50"/>
      <c r="F17" s="294"/>
      <c r="G17" s="294"/>
      <c r="H17" s="153" t="str">
        <v/>
      </c>
      <c r="I17" s="154" t="str">
        <v/>
      </c>
      <c r="J17" s="149"/>
      <c r="K17" s="62"/>
      <c r="L17" s="53"/>
      <c r="M17" s="295"/>
      <c r="N17" s="295"/>
      <c r="O17" s="174" t="str">
        <v/>
      </c>
      <c r="P17" s="175" t="str">
        <v/>
      </c>
      <c r="Q17" s="277" t="str">
        <v/>
      </c>
      <c r="R17" s="166" t="str">
        <f t="shared" si="0"/>
        <v/>
      </c>
      <c r="S17" s="176" t="str">
        <v/>
      </c>
      <c r="T17" s="278" t="str">
        <v/>
      </c>
      <c r="U17" s="279" t="str">
        <v/>
      </c>
      <c r="V17" s="168" t="str">
        <v/>
      </c>
      <c r="W17" s="169" t="str">
        <f>IF(R17="","",COUNTIF(R12:R17,"-"))</f>
        <v/>
      </c>
      <c r="X17" s="170" t="str">
        <v/>
      </c>
      <c r="Y17" s="170" t="str">
        <v/>
      </c>
      <c r="Z17" s="170" t="str">
        <v/>
      </c>
      <c r="AA17" s="170" t="str">
        <v/>
      </c>
      <c r="AB17" s="170" t="str">
        <v/>
      </c>
      <c r="AC17" s="170" t="str">
        <v/>
      </c>
      <c r="AD17" s="170" t="str">
        <v/>
      </c>
      <c r="AE17" s="170" t="str">
        <f>IF(R17="","",IF(AD17="0","0",COUNTIF(AD12:AD16,AD17)))</f>
        <v/>
      </c>
      <c r="AF17" s="170" t="str">
        <v/>
      </c>
      <c r="AG17" s="170" t="str">
        <v/>
      </c>
      <c r="AH17" s="170" t="str">
        <v/>
      </c>
      <c r="AI17" s="170" t="str">
        <v/>
      </c>
      <c r="AJ17" s="170" t="str">
        <v/>
      </c>
      <c r="AK17" s="170" t="str">
        <v/>
      </c>
      <c r="AL17" s="279" t="str">
        <v>BYE</v>
      </c>
      <c r="AM17" s="169">
        <f>COUNTIF(AS12:AS17,"W")</f>
        <v>0</v>
      </c>
      <c r="AN17" s="169" t="str">
        <f>IF(AR17="","",COUNTIF(AR12:AR17,"-"))</f>
        <v/>
      </c>
      <c r="AO17" s="169" t="str">
        <v/>
      </c>
      <c r="AP17" s="177" t="str">
        <v/>
      </c>
      <c r="AQ17" s="178" t="str">
        <v>BYE</v>
      </c>
      <c r="AR17" s="179" t="str">
        <v/>
      </c>
      <c r="AS17" s="57"/>
      <c r="AT17" s="113"/>
      <c r="AU17"/>
    </row>
    <row r="18" spans="1:47" ht="21.75" customHeight="1">
      <c r="A18" s="117">
        <v>7</v>
      </c>
      <c r="B18" s="73"/>
      <c r="C18" s="74"/>
      <c r="D18" s="75"/>
      <c r="E18" s="51"/>
      <c r="F18" s="292"/>
      <c r="G18" s="292"/>
      <c r="H18" s="151" t="str">
        <v/>
      </c>
      <c r="I18" s="155" t="str">
        <v/>
      </c>
      <c r="J18" s="149"/>
      <c r="K18" s="63"/>
      <c r="L18" s="54"/>
      <c r="M18" s="293"/>
      <c r="N18" s="293"/>
      <c r="O18" s="164" t="str">
        <v/>
      </c>
      <c r="P18" s="180" t="str">
        <v/>
      </c>
      <c r="Q18" s="277" t="str">
        <v/>
      </c>
      <c r="R18" s="166" t="str">
        <f t="shared" si="0"/>
        <v/>
      </c>
      <c r="S18" s="176" t="str">
        <v/>
      </c>
      <c r="T18" s="278" t="str">
        <v/>
      </c>
      <c r="U18" s="279" t="str">
        <v/>
      </c>
      <c r="V18" s="168" t="str">
        <v/>
      </c>
      <c r="W18" s="169" t="str">
        <f>IF(R18="","",COUNTIF(R12:R18,"-"))</f>
        <v/>
      </c>
      <c r="X18" s="170" t="str">
        <v/>
      </c>
      <c r="Y18" s="170" t="str">
        <v/>
      </c>
      <c r="Z18" s="170" t="str">
        <v/>
      </c>
      <c r="AA18" s="170" t="str">
        <v/>
      </c>
      <c r="AB18" s="170" t="str">
        <v/>
      </c>
      <c r="AC18" s="170" t="str">
        <v/>
      </c>
      <c r="AD18" s="170" t="str">
        <v/>
      </c>
      <c r="AE18" s="170" t="str">
        <f>IF(R18="","",IF(R18="","",IF(AD18="0","0",COUNTIF(AD12:AD17,AD18))))</f>
        <v/>
      </c>
      <c r="AF18" s="170" t="str">
        <v/>
      </c>
      <c r="AG18" s="170" t="str">
        <v/>
      </c>
      <c r="AH18" s="170" t="str">
        <v/>
      </c>
      <c r="AI18" s="170" t="str">
        <v/>
      </c>
      <c r="AJ18" s="170" t="str">
        <v/>
      </c>
      <c r="AK18" s="170" t="str">
        <v/>
      </c>
      <c r="AL18" s="279" t="str">
        <v>BYE</v>
      </c>
      <c r="AM18" s="169">
        <f>COUNTIF(AS12:AS18,"W")</f>
        <v>0</v>
      </c>
      <c r="AN18" s="169" t="str">
        <f>IF(AR18="","",COUNTIF(AR12:AR18,"-"))</f>
        <v/>
      </c>
      <c r="AO18" s="169" t="str">
        <v/>
      </c>
      <c r="AP18" s="177" t="str">
        <v/>
      </c>
      <c r="AQ18" s="178" t="str">
        <v>BYE</v>
      </c>
      <c r="AR18" s="179" t="str">
        <v/>
      </c>
      <c r="AS18" s="57"/>
      <c r="AT18" s="113"/>
      <c r="AU18"/>
    </row>
    <row r="19" spans="1:47" ht="21.75" customHeight="1" thickBot="1">
      <c r="A19" s="116">
        <v>8</v>
      </c>
      <c r="B19" s="70"/>
      <c r="C19" s="71"/>
      <c r="D19" s="72"/>
      <c r="E19" s="50"/>
      <c r="F19" s="294"/>
      <c r="G19" s="294"/>
      <c r="H19" s="153" t="str">
        <v/>
      </c>
      <c r="I19" s="154" t="str">
        <v/>
      </c>
      <c r="J19" s="149"/>
      <c r="K19" s="62"/>
      <c r="L19" s="53"/>
      <c r="M19" s="295"/>
      <c r="N19" s="295"/>
      <c r="O19" s="174" t="str">
        <v/>
      </c>
      <c r="P19" s="175" t="str">
        <v/>
      </c>
      <c r="Q19" s="277" t="str">
        <v/>
      </c>
      <c r="R19" s="166" t="str">
        <f t="shared" si="0"/>
        <v/>
      </c>
      <c r="S19" s="176" t="str">
        <v/>
      </c>
      <c r="T19" s="278" t="str">
        <v/>
      </c>
      <c r="U19" s="279" t="str">
        <v/>
      </c>
      <c r="V19" s="168" t="str">
        <v/>
      </c>
      <c r="W19" s="169" t="str">
        <f>IF(R19="","",COUNTIF(R12:R19,"-"))</f>
        <v/>
      </c>
      <c r="X19" s="170" t="str">
        <v/>
      </c>
      <c r="Y19" s="170" t="str">
        <v/>
      </c>
      <c r="Z19" s="170" t="str">
        <v/>
      </c>
      <c r="AA19" s="170" t="str">
        <v/>
      </c>
      <c r="AB19" s="170" t="str">
        <v/>
      </c>
      <c r="AC19" s="170" t="str">
        <v/>
      </c>
      <c r="AD19" s="170" t="str">
        <v/>
      </c>
      <c r="AE19" s="170" t="str">
        <f>IF(R19="","",IF(R19="","",IF(AD19="0","0",COUNTIF(AD12:AD18,AD19))))</f>
        <v/>
      </c>
      <c r="AF19" s="170" t="str">
        <v/>
      </c>
      <c r="AG19" s="170" t="str">
        <v/>
      </c>
      <c r="AH19" s="170" t="str">
        <v/>
      </c>
      <c r="AI19" s="170" t="str">
        <v/>
      </c>
      <c r="AJ19" s="170" t="str">
        <v/>
      </c>
      <c r="AK19" s="170" t="str">
        <v/>
      </c>
      <c r="AL19" s="279" t="str">
        <v>BYE</v>
      </c>
      <c r="AM19" s="169">
        <f>COUNTIF(AS12:AS19,"W")</f>
        <v>0</v>
      </c>
      <c r="AN19" s="169" t="str">
        <f>IF(AR19="","",COUNTIF(AR12:AR19,"-"))</f>
        <v/>
      </c>
      <c r="AO19" s="169" t="str">
        <v/>
      </c>
      <c r="AP19" s="177" t="str">
        <v/>
      </c>
      <c r="AQ19" s="178" t="str">
        <v>BYE</v>
      </c>
      <c r="AR19" s="179" t="str">
        <v/>
      </c>
      <c r="AS19" s="57"/>
      <c r="AT19"/>
      <c r="AU19"/>
    </row>
    <row r="20" spans="1:47" ht="21.75" customHeight="1">
      <c r="A20" s="117">
        <v>9</v>
      </c>
      <c r="B20" s="73"/>
      <c r="C20" s="74"/>
      <c r="D20" s="75"/>
      <c r="E20" s="51"/>
      <c r="F20" s="292"/>
      <c r="G20" s="292"/>
      <c r="H20" s="151" t="str">
        <v/>
      </c>
      <c r="I20" s="155" t="str">
        <v/>
      </c>
      <c r="J20" s="149"/>
      <c r="K20" s="63"/>
      <c r="L20" s="54"/>
      <c r="M20" s="293"/>
      <c r="N20" s="293"/>
      <c r="O20" s="164" t="str">
        <v/>
      </c>
      <c r="P20" s="180" t="str">
        <v/>
      </c>
      <c r="Q20" s="277" t="str">
        <v/>
      </c>
      <c r="R20" s="166" t="str">
        <f t="shared" si="0"/>
        <v/>
      </c>
      <c r="S20" s="176" t="str">
        <v/>
      </c>
      <c r="T20" s="278" t="str">
        <v/>
      </c>
      <c r="U20" s="279" t="str">
        <v/>
      </c>
      <c r="V20" s="168" t="str">
        <v/>
      </c>
      <c r="W20" s="169" t="str">
        <f>IF(R20="","",COUNTIF(R12:R20,"-"))</f>
        <v/>
      </c>
      <c r="X20" s="170" t="str">
        <v/>
      </c>
      <c r="Y20" s="170" t="str">
        <v/>
      </c>
      <c r="Z20" s="170" t="str">
        <v/>
      </c>
      <c r="AA20" s="170" t="str">
        <v/>
      </c>
      <c r="AB20" s="170" t="str">
        <v/>
      </c>
      <c r="AC20" s="170" t="str">
        <v/>
      </c>
      <c r="AD20" s="170" t="str">
        <v/>
      </c>
      <c r="AE20" s="170" t="str">
        <f>IF(R20="","",IF(R20="","",IF(AD20="0","0",COUNTIF(AD12:AD19,AD20))))</f>
        <v/>
      </c>
      <c r="AF20" s="170" t="str">
        <v/>
      </c>
      <c r="AG20" s="170" t="str">
        <v/>
      </c>
      <c r="AH20" s="170" t="str">
        <v/>
      </c>
      <c r="AI20" s="170" t="str">
        <v/>
      </c>
      <c r="AJ20" s="170" t="str">
        <v/>
      </c>
      <c r="AK20" s="170" t="str">
        <v/>
      </c>
      <c r="AL20" s="279" t="str">
        <v>BYE</v>
      </c>
      <c r="AM20" s="169">
        <f>COUNTIF(AS12:AS20,"W")</f>
        <v>0</v>
      </c>
      <c r="AN20" s="169" t="str">
        <f>IF(AR20="","",COUNTIF(AR12:AR20,"-"))</f>
        <v/>
      </c>
      <c r="AO20" s="169" t="str">
        <v/>
      </c>
      <c r="AP20" s="177" t="str">
        <v/>
      </c>
      <c r="AQ20" s="178" t="str">
        <v>BYE</v>
      </c>
      <c r="AR20" s="179" t="str">
        <v/>
      </c>
      <c r="AS20" s="57"/>
      <c r="AT20"/>
      <c r="AU20"/>
    </row>
    <row r="21" spans="1:47" ht="21.75" customHeight="1" thickBot="1">
      <c r="A21" s="116">
        <v>10</v>
      </c>
      <c r="B21" s="70"/>
      <c r="C21" s="71"/>
      <c r="D21" s="72"/>
      <c r="E21" s="50"/>
      <c r="F21" s="294"/>
      <c r="G21" s="294"/>
      <c r="H21" s="153" t="str">
        <v/>
      </c>
      <c r="I21" s="154" t="str">
        <v/>
      </c>
      <c r="J21" s="149"/>
      <c r="K21" s="62"/>
      <c r="L21" s="53"/>
      <c r="M21" s="295"/>
      <c r="N21" s="295"/>
      <c r="O21" s="174" t="str">
        <v/>
      </c>
      <c r="P21" s="175" t="str">
        <v/>
      </c>
      <c r="Q21" s="277" t="str">
        <v/>
      </c>
      <c r="R21" s="166" t="str">
        <f t="shared" si="0"/>
        <v/>
      </c>
      <c r="S21" s="176" t="str">
        <v/>
      </c>
      <c r="T21" s="278" t="str">
        <v/>
      </c>
      <c r="U21" s="279" t="str">
        <v/>
      </c>
      <c r="V21" s="168" t="str">
        <v/>
      </c>
      <c r="W21" s="169" t="str">
        <f>IF(R21="","",COUNTIF(R12:R21,"-"))</f>
        <v/>
      </c>
      <c r="X21" s="170" t="str">
        <v/>
      </c>
      <c r="Y21" s="170" t="str">
        <v/>
      </c>
      <c r="Z21" s="170" t="str">
        <v/>
      </c>
      <c r="AA21" s="170" t="str">
        <v/>
      </c>
      <c r="AB21" s="170" t="str">
        <v/>
      </c>
      <c r="AC21" s="170" t="str">
        <v/>
      </c>
      <c r="AD21" s="170" t="str">
        <v/>
      </c>
      <c r="AE21" s="170" t="str">
        <f>IF(R21="","",IF(AD21="0","0",COUNTIF(AD12:AD20,AD21)))</f>
        <v/>
      </c>
      <c r="AF21" s="170" t="str">
        <v/>
      </c>
      <c r="AG21" s="170" t="str">
        <v/>
      </c>
      <c r="AH21" s="170" t="str">
        <v/>
      </c>
      <c r="AI21" s="170" t="str">
        <v/>
      </c>
      <c r="AJ21" s="170" t="str">
        <v/>
      </c>
      <c r="AK21" s="170" t="str">
        <v/>
      </c>
      <c r="AL21" s="279" t="str">
        <v>BYE</v>
      </c>
      <c r="AM21" s="169">
        <f>COUNTIF(AS12:AS21,"W")</f>
        <v>0</v>
      </c>
      <c r="AN21" s="169" t="str">
        <f>IF(AR21="","",COUNTIF(AR12:AR21,"-"))</f>
        <v/>
      </c>
      <c r="AO21" s="169" t="str">
        <v/>
      </c>
      <c r="AP21" s="177" t="str">
        <v/>
      </c>
      <c r="AQ21" s="178" t="str">
        <v>BYE</v>
      </c>
      <c r="AR21" s="179" t="str">
        <v/>
      </c>
      <c r="AS21" s="57"/>
      <c r="AT21"/>
      <c r="AU21"/>
    </row>
    <row r="22" spans="1:47" ht="21.75" customHeight="1">
      <c r="A22" s="117">
        <v>11</v>
      </c>
      <c r="B22" s="73"/>
      <c r="C22" s="74"/>
      <c r="D22" s="75"/>
      <c r="E22" s="51"/>
      <c r="F22" s="292"/>
      <c r="G22" s="292"/>
      <c r="H22" s="151" t="str">
        <v/>
      </c>
      <c r="I22" s="155" t="str">
        <v/>
      </c>
      <c r="J22" s="149"/>
      <c r="K22" s="63"/>
      <c r="L22" s="54"/>
      <c r="M22" s="293"/>
      <c r="N22" s="293"/>
      <c r="O22" s="164" t="str">
        <v/>
      </c>
      <c r="P22" s="180" t="str">
        <v/>
      </c>
      <c r="Q22" s="277" t="str">
        <v/>
      </c>
      <c r="R22" s="166" t="str">
        <f t="shared" si="0"/>
        <v/>
      </c>
      <c r="S22" s="176" t="str">
        <v/>
      </c>
      <c r="T22" s="278" t="str">
        <v/>
      </c>
      <c r="U22" s="279" t="str">
        <v/>
      </c>
      <c r="V22" s="168" t="str">
        <v/>
      </c>
      <c r="W22" s="169" t="str">
        <f>IF(R22="","",COUNTIF(R12:R22,"-"))</f>
        <v/>
      </c>
      <c r="X22" s="170" t="str">
        <v/>
      </c>
      <c r="Y22" s="170" t="str">
        <v/>
      </c>
      <c r="Z22" s="170" t="str">
        <v/>
      </c>
      <c r="AA22" s="170" t="str">
        <v/>
      </c>
      <c r="AB22" s="170" t="str">
        <v/>
      </c>
      <c r="AC22" s="170" t="str">
        <v/>
      </c>
      <c r="AD22" s="170" t="str">
        <v/>
      </c>
      <c r="AE22" s="170" t="str">
        <f>IF(R22="","",IF(AD22="0","0",COUNTIF(AD1:AD21,AD22)))</f>
        <v/>
      </c>
      <c r="AF22" s="170" t="str">
        <v/>
      </c>
      <c r="AG22" s="170" t="str">
        <v/>
      </c>
      <c r="AH22" s="170" t="str">
        <v/>
      </c>
      <c r="AI22" s="170" t="str">
        <v/>
      </c>
      <c r="AJ22" s="170" t="str">
        <v/>
      </c>
      <c r="AK22" s="170" t="str">
        <v/>
      </c>
      <c r="AL22" s="279" t="str">
        <v>BYE</v>
      </c>
      <c r="AM22" s="169">
        <f>COUNTIF(AS12:AS22,"W")</f>
        <v>0</v>
      </c>
      <c r="AN22" s="169" t="str">
        <f>IF(AR22="","",COUNTIF(AR12:AR22,"-"))</f>
        <v/>
      </c>
      <c r="AO22" s="169" t="str">
        <v/>
      </c>
      <c r="AP22" s="177" t="str">
        <v/>
      </c>
      <c r="AQ22" s="178" t="str">
        <v>BYE</v>
      </c>
      <c r="AR22" s="179" t="str">
        <v/>
      </c>
      <c r="AS22" s="57"/>
      <c r="AT22" s="113"/>
      <c r="AU22"/>
    </row>
    <row r="23" spans="1:47" ht="21.75" customHeight="1" thickBot="1">
      <c r="A23" s="116">
        <v>12</v>
      </c>
      <c r="B23" s="70"/>
      <c r="C23" s="71"/>
      <c r="D23" s="72"/>
      <c r="E23" s="50"/>
      <c r="F23" s="294"/>
      <c r="G23" s="294"/>
      <c r="H23" s="153" t="str">
        <v/>
      </c>
      <c r="I23" s="154" t="str">
        <v/>
      </c>
      <c r="J23" s="149"/>
      <c r="K23" s="80"/>
      <c r="L23" s="81"/>
      <c r="M23" s="296"/>
      <c r="N23" s="296"/>
      <c r="O23" s="174" t="str">
        <v/>
      </c>
      <c r="P23" s="175" t="str">
        <v/>
      </c>
      <c r="Q23" s="277" t="str">
        <v/>
      </c>
      <c r="R23" s="166" t="str">
        <f t="shared" si="0"/>
        <v/>
      </c>
      <c r="S23" s="176" t="str">
        <v/>
      </c>
      <c r="T23" s="278" t="str">
        <v/>
      </c>
      <c r="U23" s="279" t="str">
        <v/>
      </c>
      <c r="V23" s="168" t="str">
        <v/>
      </c>
      <c r="W23" s="169" t="str">
        <f>IF(R23="","",COUNTIF(R12:R23,"-"))</f>
        <v/>
      </c>
      <c r="X23" s="170" t="str">
        <v/>
      </c>
      <c r="Y23" s="170" t="str">
        <v/>
      </c>
      <c r="Z23" s="170" t="str">
        <v/>
      </c>
      <c r="AA23" s="170" t="str">
        <v/>
      </c>
      <c r="AB23" s="170" t="str">
        <v/>
      </c>
      <c r="AC23" s="170" t="str">
        <v/>
      </c>
      <c r="AD23" s="170" t="str">
        <v/>
      </c>
      <c r="AE23" s="170" t="str">
        <f>IF(R23="","",IF(AD23="0","0",COUNTIF(AD12:AD22,AD23)))</f>
        <v/>
      </c>
      <c r="AF23" s="170" t="str">
        <v/>
      </c>
      <c r="AG23" s="170" t="str">
        <v/>
      </c>
      <c r="AH23" s="170" t="str">
        <v/>
      </c>
      <c r="AI23" s="170" t="str">
        <v/>
      </c>
      <c r="AJ23" s="170" t="str">
        <v/>
      </c>
      <c r="AK23" s="170" t="str">
        <v/>
      </c>
      <c r="AL23" s="279" t="str">
        <v>BYE</v>
      </c>
      <c r="AM23" s="169">
        <f>COUNTIF(AS12:AS23,"W")</f>
        <v>0</v>
      </c>
      <c r="AN23" s="169" t="str">
        <f>IF(AR23="","",COUNTIF(AR12:AR23,"-"))</f>
        <v/>
      </c>
      <c r="AO23" s="169" t="str">
        <v/>
      </c>
      <c r="AP23" s="177" t="str">
        <v/>
      </c>
      <c r="AQ23" s="178" t="str">
        <v>BYE</v>
      </c>
      <c r="AR23" s="179" t="str">
        <v/>
      </c>
      <c r="AS23" s="57"/>
      <c r="AT23" s="113"/>
      <c r="AU23"/>
    </row>
    <row r="24" spans="1:47" ht="21.75" customHeight="1">
      <c r="A24" s="117">
        <v>13</v>
      </c>
      <c r="B24" s="73"/>
      <c r="C24" s="74"/>
      <c r="D24" s="75"/>
      <c r="E24" s="51"/>
      <c r="F24" s="292"/>
      <c r="G24" s="292"/>
      <c r="H24" s="151" t="str">
        <v/>
      </c>
      <c r="I24" s="155" t="str">
        <v/>
      </c>
      <c r="J24" s="149"/>
      <c r="K24" s="63"/>
      <c r="L24" s="54"/>
      <c r="M24" s="293"/>
      <c r="N24" s="293"/>
      <c r="O24" s="164" t="str">
        <v/>
      </c>
      <c r="P24" s="180" t="str">
        <v/>
      </c>
      <c r="Q24" s="277" t="str">
        <v/>
      </c>
      <c r="R24" s="166" t="str">
        <f t="shared" si="0"/>
        <v/>
      </c>
      <c r="S24" s="176" t="str">
        <v/>
      </c>
      <c r="T24" s="278" t="str">
        <v/>
      </c>
      <c r="U24" s="279" t="str">
        <v/>
      </c>
      <c r="V24" s="168" t="str">
        <v/>
      </c>
      <c r="W24" s="169" t="str">
        <f>IF(R24="","",COUNTIF(R12:R24,"-"))</f>
        <v/>
      </c>
      <c r="X24" s="170" t="str">
        <v/>
      </c>
      <c r="Y24" s="170" t="str">
        <v/>
      </c>
      <c r="Z24" s="170" t="str">
        <v/>
      </c>
      <c r="AA24" s="170" t="str">
        <v/>
      </c>
      <c r="AB24" s="170" t="str">
        <v/>
      </c>
      <c r="AC24" s="170" t="str">
        <v/>
      </c>
      <c r="AD24" s="170" t="str">
        <v/>
      </c>
      <c r="AE24" s="170" t="str">
        <f>IF(R24="","",IF(AD24="0","0",COUNTIF(AD12:AD23,AD24)))</f>
        <v/>
      </c>
      <c r="AF24" s="170" t="str">
        <v/>
      </c>
      <c r="AG24" s="170" t="str">
        <v/>
      </c>
      <c r="AH24" s="170" t="str">
        <v/>
      </c>
      <c r="AI24" s="170" t="str">
        <v/>
      </c>
      <c r="AJ24" s="170" t="str">
        <v/>
      </c>
      <c r="AK24" s="170" t="str">
        <v/>
      </c>
      <c r="AL24" s="279" t="str">
        <v>BYE</v>
      </c>
      <c r="AM24" s="169">
        <f>COUNTIF(AS12:AS24,"W")</f>
        <v>0</v>
      </c>
      <c r="AN24" s="169" t="str">
        <f>IF(AR24="","",COUNTIF(AR12:AR24,"-"))</f>
        <v/>
      </c>
      <c r="AO24" s="169" t="str">
        <v/>
      </c>
      <c r="AP24" s="177" t="str">
        <v/>
      </c>
      <c r="AQ24" s="178" t="str">
        <v>BYE</v>
      </c>
      <c r="AR24" s="179" t="str">
        <v/>
      </c>
      <c r="AS24" s="57"/>
      <c r="AT24" s="113"/>
      <c r="AU24"/>
    </row>
    <row r="25" spans="1:47" ht="21.75" customHeight="1" thickBot="1">
      <c r="A25" s="116">
        <v>14</v>
      </c>
      <c r="B25" s="70"/>
      <c r="C25" s="71"/>
      <c r="D25" s="72"/>
      <c r="E25" s="50"/>
      <c r="F25" s="294"/>
      <c r="G25" s="294"/>
      <c r="H25" s="153" t="str">
        <v/>
      </c>
      <c r="I25" s="154" t="str">
        <v/>
      </c>
      <c r="J25" s="149"/>
      <c r="K25" s="62"/>
      <c r="L25" s="53"/>
      <c r="M25" s="295"/>
      <c r="N25" s="295"/>
      <c r="O25" s="174" t="str">
        <v/>
      </c>
      <c r="P25" s="175" t="str">
        <v/>
      </c>
      <c r="Q25" s="277" t="str">
        <v/>
      </c>
      <c r="R25" s="166" t="str">
        <f t="shared" si="0"/>
        <v/>
      </c>
      <c r="S25" s="176" t="str">
        <v/>
      </c>
      <c r="T25" s="278" t="str">
        <v/>
      </c>
      <c r="U25" s="279" t="str">
        <v/>
      </c>
      <c r="V25" s="168" t="str">
        <v/>
      </c>
      <c r="W25" s="169" t="str">
        <f>IF(R25="","",COUNTIF(R12:R25,"-"))</f>
        <v/>
      </c>
      <c r="X25" s="170" t="str">
        <v/>
      </c>
      <c r="Y25" s="170" t="str">
        <v/>
      </c>
      <c r="Z25" s="170" t="str">
        <v/>
      </c>
      <c r="AA25" s="170" t="str">
        <v/>
      </c>
      <c r="AB25" s="170" t="str">
        <v/>
      </c>
      <c r="AC25" s="170" t="str">
        <v/>
      </c>
      <c r="AD25" s="170" t="str">
        <v/>
      </c>
      <c r="AE25" s="170" t="str">
        <f>IF(R25="","",IF(AD25="0","0",COUNTIF(AD12:AD24,AD25)))</f>
        <v/>
      </c>
      <c r="AF25" s="170" t="str">
        <v/>
      </c>
      <c r="AG25" s="170" t="str">
        <v/>
      </c>
      <c r="AH25" s="170" t="str">
        <v/>
      </c>
      <c r="AI25" s="170" t="str">
        <v/>
      </c>
      <c r="AJ25" s="170" t="str">
        <v/>
      </c>
      <c r="AK25" s="170" t="str">
        <v/>
      </c>
      <c r="AL25" s="279" t="str">
        <v>BYE</v>
      </c>
      <c r="AM25" s="169">
        <f>COUNTIF(AS12:AS25,"W")</f>
        <v>0</v>
      </c>
      <c r="AN25" s="169" t="str">
        <f>IF(AR25="","",COUNTIF(AR12:AR25,"-"))</f>
        <v/>
      </c>
      <c r="AO25" s="169" t="str">
        <v/>
      </c>
      <c r="AP25" s="177" t="str">
        <v/>
      </c>
      <c r="AQ25" s="178" t="str">
        <v>BYE</v>
      </c>
      <c r="AR25" s="179" t="str">
        <v/>
      </c>
      <c r="AS25" s="57"/>
      <c r="AT25" s="113"/>
      <c r="AU25"/>
    </row>
    <row r="26" spans="1:47" ht="21.75" customHeight="1">
      <c r="A26" s="117">
        <v>15</v>
      </c>
      <c r="B26" s="73"/>
      <c r="C26" s="74"/>
      <c r="D26" s="75"/>
      <c r="E26" s="51"/>
      <c r="F26" s="292"/>
      <c r="G26" s="292"/>
      <c r="H26" s="151" t="str">
        <v/>
      </c>
      <c r="I26" s="155" t="str">
        <v/>
      </c>
      <c r="J26" s="149"/>
      <c r="K26" s="63"/>
      <c r="L26" s="54"/>
      <c r="M26" s="293"/>
      <c r="N26" s="293"/>
      <c r="O26" s="164" t="str">
        <v/>
      </c>
      <c r="P26" s="180" t="str">
        <v/>
      </c>
      <c r="Q26" s="277" t="str">
        <v/>
      </c>
      <c r="R26" s="166" t="str">
        <f t="shared" si="0"/>
        <v/>
      </c>
      <c r="S26" s="176" t="str">
        <v/>
      </c>
      <c r="T26" s="278" t="str">
        <v/>
      </c>
      <c r="U26" s="279" t="str">
        <v/>
      </c>
      <c r="V26" s="168" t="str">
        <v/>
      </c>
      <c r="W26" s="169" t="str">
        <f>IF(R26="","",COUNTIF(R12:R26,"-"))</f>
        <v/>
      </c>
      <c r="X26" s="170" t="str">
        <v/>
      </c>
      <c r="Y26" s="170" t="str">
        <v/>
      </c>
      <c r="Z26" s="170" t="str">
        <v/>
      </c>
      <c r="AA26" s="170" t="str">
        <v/>
      </c>
      <c r="AB26" s="170" t="str">
        <v/>
      </c>
      <c r="AC26" s="170" t="str">
        <v/>
      </c>
      <c r="AD26" s="170" t="str">
        <v/>
      </c>
      <c r="AE26" s="170" t="str">
        <f>IF(R26="","",IF(AD26="0","0",COUNTIF(AD12:AD25,AD26)))</f>
        <v/>
      </c>
      <c r="AF26" s="170" t="str">
        <v/>
      </c>
      <c r="AG26" s="170" t="str">
        <v/>
      </c>
      <c r="AH26" s="170" t="str">
        <v/>
      </c>
      <c r="AI26" s="170" t="str">
        <v/>
      </c>
      <c r="AJ26" s="170" t="str">
        <v/>
      </c>
      <c r="AK26" s="170" t="str">
        <v/>
      </c>
      <c r="AL26" s="279" t="str">
        <v>BYE</v>
      </c>
      <c r="AM26" s="169">
        <f>COUNTIF(AS12:AS26,"W")</f>
        <v>0</v>
      </c>
      <c r="AN26" s="169" t="str">
        <f>IF(AR26="","",COUNTIF(AR12:AR26,"-"))</f>
        <v/>
      </c>
      <c r="AO26" s="169" t="str">
        <v/>
      </c>
      <c r="AP26" s="177" t="str">
        <v/>
      </c>
      <c r="AQ26" s="178" t="str">
        <v>BYE</v>
      </c>
      <c r="AR26" s="179" t="str">
        <v/>
      </c>
      <c r="AS26" s="57"/>
      <c r="AT26" s="113"/>
      <c r="AU26"/>
    </row>
    <row r="27" spans="1:47" ht="21.75" customHeight="1" thickBot="1">
      <c r="A27" s="116">
        <v>16</v>
      </c>
      <c r="B27" s="70"/>
      <c r="C27" s="71"/>
      <c r="D27" s="72"/>
      <c r="E27" s="50"/>
      <c r="F27" s="294"/>
      <c r="G27" s="294"/>
      <c r="H27" s="153" t="str">
        <v/>
      </c>
      <c r="I27" s="154" t="str">
        <v/>
      </c>
      <c r="J27" s="149"/>
      <c r="K27" s="62"/>
      <c r="L27" s="53"/>
      <c r="M27" s="295"/>
      <c r="N27" s="295"/>
      <c r="O27" s="174" t="str">
        <v/>
      </c>
      <c r="P27" s="175" t="str">
        <v/>
      </c>
      <c r="Q27" s="277" t="str">
        <v/>
      </c>
      <c r="R27" s="166" t="str">
        <f t="shared" si="0"/>
        <v/>
      </c>
      <c r="S27" s="176" t="str">
        <v/>
      </c>
      <c r="T27" s="278" t="str">
        <v/>
      </c>
      <c r="U27" s="279" t="str">
        <v/>
      </c>
      <c r="V27" s="168" t="str">
        <v/>
      </c>
      <c r="W27" s="169" t="str">
        <f>IF(R27="","",COUNTIF(R12:R27,"-"))</f>
        <v/>
      </c>
      <c r="X27" s="170" t="str">
        <v/>
      </c>
      <c r="Y27" s="170" t="str">
        <v/>
      </c>
      <c r="Z27" s="170" t="str">
        <v/>
      </c>
      <c r="AA27" s="170" t="str">
        <v/>
      </c>
      <c r="AB27" s="170" t="str">
        <v/>
      </c>
      <c r="AC27" s="170" t="str">
        <v/>
      </c>
      <c r="AD27" s="170" t="str">
        <v/>
      </c>
      <c r="AE27" s="170" t="str">
        <f>IF(R27="","",IF(AD27="0","0",COUNTIF(AD12:AD26,AD27)))</f>
        <v/>
      </c>
      <c r="AF27" s="170" t="str">
        <v/>
      </c>
      <c r="AG27" s="170" t="str">
        <v/>
      </c>
      <c r="AH27" s="170" t="str">
        <v/>
      </c>
      <c r="AI27" s="170" t="str">
        <v/>
      </c>
      <c r="AJ27" s="170" t="str">
        <v/>
      </c>
      <c r="AK27" s="170" t="str">
        <v/>
      </c>
      <c r="AL27" s="279" t="str">
        <v>BYE</v>
      </c>
      <c r="AM27" s="169">
        <f>COUNTIF(AS12:AS27,"W")</f>
        <v>0</v>
      </c>
      <c r="AN27" s="169" t="str">
        <f>IF(AR27="","",COUNTIF(AR12:AR27,"-"))</f>
        <v/>
      </c>
      <c r="AO27" s="169" t="str">
        <v/>
      </c>
      <c r="AP27" s="177" t="str">
        <v/>
      </c>
      <c r="AQ27" s="178" t="str">
        <v>BYE</v>
      </c>
      <c r="AR27" s="179" t="str">
        <v/>
      </c>
      <c r="AS27" s="57"/>
      <c r="AT27" s="113"/>
      <c r="AU27"/>
    </row>
    <row r="28" spans="1:47" ht="21.75" customHeight="1">
      <c r="A28" s="117">
        <v>17</v>
      </c>
      <c r="B28" s="73"/>
      <c r="C28" s="74"/>
      <c r="D28" s="75"/>
      <c r="E28" s="51"/>
      <c r="F28" s="292"/>
      <c r="G28" s="292"/>
      <c r="H28" s="151" t="str">
        <v/>
      </c>
      <c r="I28" s="155" t="str">
        <v/>
      </c>
      <c r="J28" s="149"/>
      <c r="K28" s="63"/>
      <c r="L28" s="54"/>
      <c r="M28" s="293"/>
      <c r="N28" s="293"/>
      <c r="O28" s="164" t="str">
        <v/>
      </c>
      <c r="P28" s="180" t="str">
        <v/>
      </c>
      <c r="Q28" s="277" t="str">
        <v/>
      </c>
      <c r="R28" s="166" t="str">
        <f t="shared" si="0"/>
        <v/>
      </c>
      <c r="S28" s="176" t="str">
        <v/>
      </c>
      <c r="T28" s="278" t="str">
        <v/>
      </c>
      <c r="U28" s="279" t="str">
        <v/>
      </c>
      <c r="V28" s="168" t="str">
        <v/>
      </c>
      <c r="W28" s="169" t="str">
        <f>IF(R28="","",COUNTIF(R12:R28,"-"))</f>
        <v/>
      </c>
      <c r="X28" s="170" t="str">
        <v/>
      </c>
      <c r="Y28" s="170" t="str">
        <v/>
      </c>
      <c r="Z28" s="170" t="str">
        <v/>
      </c>
      <c r="AA28" s="170" t="str">
        <v/>
      </c>
      <c r="AB28" s="170" t="str">
        <v/>
      </c>
      <c r="AC28" s="170" t="str">
        <v/>
      </c>
      <c r="AD28" s="170" t="str">
        <v/>
      </c>
      <c r="AE28" s="170" t="str">
        <f>IF(R28="","",IF(AD28="0","0",COUNTIF(AD12:AD27,AD28)))</f>
        <v/>
      </c>
      <c r="AF28" s="170" t="str">
        <v/>
      </c>
      <c r="AG28" s="170" t="str">
        <v/>
      </c>
      <c r="AH28" s="170" t="str">
        <v/>
      </c>
      <c r="AI28" s="170" t="str">
        <v/>
      </c>
      <c r="AJ28" s="170" t="str">
        <v/>
      </c>
      <c r="AK28" s="170" t="str">
        <v/>
      </c>
      <c r="AL28" s="279" t="str">
        <v>BYE</v>
      </c>
      <c r="AM28" s="169">
        <f>COUNTIF(AS12:AS28,"W")</f>
        <v>0</v>
      </c>
      <c r="AN28" s="169" t="str">
        <f>IF(AR28="","",COUNTIF(AR12:AR28,"-"))</f>
        <v/>
      </c>
      <c r="AO28" s="169" t="str">
        <v/>
      </c>
      <c r="AP28" s="177" t="str">
        <v/>
      </c>
      <c r="AQ28" s="178" t="str">
        <v>BYE</v>
      </c>
      <c r="AR28" s="179" t="str">
        <v/>
      </c>
      <c r="AS28" s="57"/>
      <c r="AT28" s="113"/>
      <c r="AU28"/>
    </row>
    <row r="29" spans="1:47" ht="21.75" customHeight="1" thickBot="1">
      <c r="A29" s="116">
        <v>18</v>
      </c>
      <c r="B29" s="70"/>
      <c r="C29" s="71"/>
      <c r="D29" s="72"/>
      <c r="E29" s="50"/>
      <c r="F29" s="294"/>
      <c r="G29" s="294"/>
      <c r="H29" s="153" t="str">
        <v/>
      </c>
      <c r="I29" s="154" t="str">
        <v/>
      </c>
      <c r="J29" s="149"/>
      <c r="K29" s="62"/>
      <c r="L29" s="53"/>
      <c r="M29" s="295"/>
      <c r="N29" s="295"/>
      <c r="O29" s="174" t="str">
        <v/>
      </c>
      <c r="P29" s="175" t="str">
        <v/>
      </c>
      <c r="Q29" s="277" t="str">
        <v/>
      </c>
      <c r="R29" s="166" t="str">
        <f t="shared" si="0"/>
        <v/>
      </c>
      <c r="S29" s="176" t="str">
        <v/>
      </c>
      <c r="T29" s="278" t="str">
        <v/>
      </c>
      <c r="U29" s="279" t="str">
        <v/>
      </c>
      <c r="V29" s="168" t="str">
        <v/>
      </c>
      <c r="W29" s="169" t="str">
        <f>IF(R29="","",COUNTIF(R12:R29,"-"))</f>
        <v/>
      </c>
      <c r="X29" s="170" t="str">
        <v/>
      </c>
      <c r="Y29" s="170" t="str">
        <v/>
      </c>
      <c r="Z29" s="170" t="str">
        <v/>
      </c>
      <c r="AA29" s="170" t="str">
        <v/>
      </c>
      <c r="AB29" s="170" t="str">
        <v/>
      </c>
      <c r="AC29" s="170" t="str">
        <v/>
      </c>
      <c r="AD29" s="170" t="str">
        <v/>
      </c>
      <c r="AE29" s="170" t="str">
        <f>IF(R29="","",IF(AD29="0","0",COUNTIF(AD12:AD28,AD29)))</f>
        <v/>
      </c>
      <c r="AF29" s="170" t="str">
        <v/>
      </c>
      <c r="AG29" s="170" t="str">
        <v/>
      </c>
      <c r="AH29" s="170" t="str">
        <v/>
      </c>
      <c r="AI29" s="170" t="str">
        <v/>
      </c>
      <c r="AJ29" s="170" t="str">
        <v/>
      </c>
      <c r="AK29" s="170" t="str">
        <v/>
      </c>
      <c r="AL29" s="279" t="str">
        <v>BYE</v>
      </c>
      <c r="AM29" s="169">
        <f>COUNTIF(AS12:AS29,"W")</f>
        <v>0</v>
      </c>
      <c r="AN29" s="169" t="str">
        <f>IF(AR29="","",COUNTIF(AR12:AR29,"-"))</f>
        <v/>
      </c>
      <c r="AO29" s="169" t="str">
        <v/>
      </c>
      <c r="AP29" s="177" t="str">
        <v/>
      </c>
      <c r="AQ29" s="178" t="str">
        <v>BYE</v>
      </c>
      <c r="AR29" s="179" t="str">
        <v/>
      </c>
      <c r="AS29" s="57"/>
      <c r="AT29" s="113"/>
      <c r="AU29"/>
    </row>
    <row r="30" spans="1:47" ht="21.75" customHeight="1">
      <c r="A30" s="117">
        <v>19</v>
      </c>
      <c r="B30" s="73"/>
      <c r="C30" s="74"/>
      <c r="D30" s="75"/>
      <c r="E30" s="51"/>
      <c r="F30" s="292"/>
      <c r="G30" s="292"/>
      <c r="H30" s="151" t="str">
        <v/>
      </c>
      <c r="I30" s="155" t="str">
        <v/>
      </c>
      <c r="J30" s="149"/>
      <c r="K30" s="63"/>
      <c r="L30" s="54"/>
      <c r="M30" s="293"/>
      <c r="N30" s="293"/>
      <c r="O30" s="164" t="str">
        <v/>
      </c>
      <c r="P30" s="180" t="str">
        <v/>
      </c>
      <c r="Q30" s="277" t="str">
        <v/>
      </c>
      <c r="R30" s="166" t="str">
        <f t="shared" si="0"/>
        <v/>
      </c>
      <c r="S30" s="176" t="str">
        <v/>
      </c>
      <c r="T30" s="278" t="str">
        <v/>
      </c>
      <c r="U30" s="279" t="str">
        <v/>
      </c>
      <c r="V30" s="168" t="str">
        <v/>
      </c>
      <c r="W30" s="169" t="str">
        <f>IF(R30="","",COUNTIF(R12:R30,"-"))</f>
        <v/>
      </c>
      <c r="X30" s="170" t="str">
        <v/>
      </c>
      <c r="Y30" s="170" t="str">
        <v/>
      </c>
      <c r="Z30" s="170" t="str">
        <v/>
      </c>
      <c r="AA30" s="170" t="str">
        <v/>
      </c>
      <c r="AB30" s="170" t="str">
        <v/>
      </c>
      <c r="AC30" s="170" t="str">
        <v/>
      </c>
      <c r="AD30" s="170" t="str">
        <v/>
      </c>
      <c r="AE30" s="170" t="str">
        <f>IF(R30="","",IF(AD30="0","0",COUNTIF(AD12:AD29,AD30)))</f>
        <v/>
      </c>
      <c r="AF30" s="170" t="str">
        <v/>
      </c>
      <c r="AG30" s="170" t="str">
        <v/>
      </c>
      <c r="AH30" s="170" t="str">
        <v/>
      </c>
      <c r="AI30" s="170" t="str">
        <v/>
      </c>
      <c r="AJ30" s="170" t="str">
        <v/>
      </c>
      <c r="AK30" s="170" t="str">
        <v/>
      </c>
      <c r="AL30" s="279" t="str">
        <v>BYE</v>
      </c>
      <c r="AM30" s="169">
        <f>COUNTIF(AS12:AS30,"W")</f>
        <v>0</v>
      </c>
      <c r="AN30" s="169" t="str">
        <f>IF(AR30="","",COUNTIF(AR12:AR30,"-"))</f>
        <v/>
      </c>
      <c r="AO30" s="169" t="str">
        <v/>
      </c>
      <c r="AP30" s="177" t="str">
        <v/>
      </c>
      <c r="AQ30" s="178" t="str">
        <v>BYE</v>
      </c>
      <c r="AR30" s="179" t="str">
        <v/>
      </c>
      <c r="AS30" s="57"/>
      <c r="AT30" s="113"/>
      <c r="AU30"/>
    </row>
    <row r="31" spans="1:47" ht="21.75" customHeight="1" thickBot="1">
      <c r="A31" s="116">
        <v>20</v>
      </c>
      <c r="B31" s="70"/>
      <c r="C31" s="71"/>
      <c r="D31" s="72"/>
      <c r="E31" s="50"/>
      <c r="F31" s="294"/>
      <c r="G31" s="294"/>
      <c r="H31" s="153" t="str">
        <v/>
      </c>
      <c r="I31" s="154" t="str">
        <v/>
      </c>
      <c r="J31" s="149"/>
      <c r="K31" s="80"/>
      <c r="L31" s="81"/>
      <c r="M31" s="296"/>
      <c r="N31" s="296"/>
      <c r="O31" s="174" t="str">
        <v/>
      </c>
      <c r="P31" s="175" t="str">
        <v/>
      </c>
      <c r="Q31" s="277" t="str">
        <v/>
      </c>
      <c r="R31" s="166" t="str">
        <f t="shared" si="0"/>
        <v/>
      </c>
      <c r="S31" s="176" t="str">
        <v/>
      </c>
      <c r="T31" s="278" t="str">
        <v/>
      </c>
      <c r="U31" s="279" t="str">
        <v/>
      </c>
      <c r="V31" s="168" t="str">
        <v/>
      </c>
      <c r="W31" s="169" t="str">
        <f>IF(R31="","",COUNTIF(R12:R31,"-"))</f>
        <v/>
      </c>
      <c r="X31" s="170" t="str">
        <v/>
      </c>
      <c r="Y31" s="170" t="str">
        <v/>
      </c>
      <c r="Z31" s="170" t="str">
        <v/>
      </c>
      <c r="AA31" s="170" t="str">
        <v/>
      </c>
      <c r="AB31" s="170" t="str">
        <v/>
      </c>
      <c r="AC31" s="170" t="str">
        <v/>
      </c>
      <c r="AD31" s="170" t="str">
        <v/>
      </c>
      <c r="AE31" s="170" t="str">
        <f>IF(R31="","",IF(AD31="0","0",COUNTIF(AD12:AD30,AD31)))</f>
        <v/>
      </c>
      <c r="AF31" s="170" t="str">
        <v/>
      </c>
      <c r="AG31" s="170" t="str">
        <v/>
      </c>
      <c r="AH31" s="170" t="str">
        <v/>
      </c>
      <c r="AI31" s="170" t="str">
        <v/>
      </c>
      <c r="AJ31" s="170" t="str">
        <v/>
      </c>
      <c r="AK31" s="170" t="str">
        <v/>
      </c>
      <c r="AL31" s="279" t="str">
        <v>BYE</v>
      </c>
      <c r="AM31" s="169">
        <f>COUNTIF(AS12:AS31,"W")</f>
        <v>0</v>
      </c>
      <c r="AN31" s="169" t="str">
        <f>IF(AR31="","",COUNTIF(AR12:AR31,"-"))</f>
        <v/>
      </c>
      <c r="AO31" s="169" t="str">
        <v/>
      </c>
      <c r="AP31" s="177" t="str">
        <v/>
      </c>
      <c r="AQ31" s="178" t="str">
        <v>BYE</v>
      </c>
      <c r="AR31" s="179" t="str">
        <v/>
      </c>
      <c r="AS31" s="57"/>
      <c r="AT31" s="113"/>
      <c r="AU31"/>
    </row>
    <row r="32" spans="1:47" ht="21.75" customHeight="1">
      <c r="A32" s="117">
        <v>21</v>
      </c>
      <c r="B32" s="73"/>
      <c r="C32" s="74"/>
      <c r="D32" s="75"/>
      <c r="E32" s="51"/>
      <c r="F32" s="292"/>
      <c r="G32" s="292"/>
      <c r="H32" s="151" t="str">
        <v/>
      </c>
      <c r="I32" s="155" t="str">
        <v/>
      </c>
      <c r="J32" s="149"/>
      <c r="K32" s="63"/>
      <c r="L32" s="54"/>
      <c r="M32" s="293"/>
      <c r="N32" s="293"/>
      <c r="O32" s="164" t="str">
        <v/>
      </c>
      <c r="P32" s="180" t="str">
        <v/>
      </c>
      <c r="Q32" s="277" t="str">
        <v/>
      </c>
      <c r="R32" s="166" t="str">
        <f t="shared" si="0"/>
        <v/>
      </c>
      <c r="S32" s="176" t="str">
        <v/>
      </c>
      <c r="T32" s="278" t="str">
        <v/>
      </c>
      <c r="U32" s="279" t="str">
        <v/>
      </c>
      <c r="V32" s="168" t="str">
        <v/>
      </c>
      <c r="W32" s="169" t="str">
        <f>IF(R32="","",COUNTIF(R12:R32,"-"))</f>
        <v/>
      </c>
      <c r="X32" s="170" t="str">
        <v/>
      </c>
      <c r="Y32" s="170" t="str">
        <v/>
      </c>
      <c r="Z32" s="170" t="str">
        <v/>
      </c>
      <c r="AA32" s="170" t="str">
        <v/>
      </c>
      <c r="AB32" s="170" t="str">
        <v/>
      </c>
      <c r="AC32" s="170" t="str">
        <v/>
      </c>
      <c r="AD32" s="170" t="str">
        <v/>
      </c>
      <c r="AE32" s="170" t="str">
        <f>IF(R32="","",IF(AD32="0","0",COUNTIF(AD12:AD31,AD32)))</f>
        <v/>
      </c>
      <c r="AF32" s="170" t="str">
        <v/>
      </c>
      <c r="AG32" s="170" t="str">
        <v/>
      </c>
      <c r="AH32" s="170" t="str">
        <v/>
      </c>
      <c r="AI32" s="170" t="str">
        <v/>
      </c>
      <c r="AJ32" s="170" t="str">
        <v/>
      </c>
      <c r="AK32" s="170" t="str">
        <v/>
      </c>
      <c r="AL32" s="279" t="str">
        <v>BYE</v>
      </c>
      <c r="AM32" s="169">
        <f>COUNTIF(AS12:AS32,"W")</f>
        <v>0</v>
      </c>
      <c r="AN32" s="169" t="str">
        <f>IF(AR32="","",COUNTIF(AR12:AR32,"-"))</f>
        <v/>
      </c>
      <c r="AO32" s="169" t="str">
        <v/>
      </c>
      <c r="AP32" s="177" t="str">
        <v/>
      </c>
      <c r="AQ32" s="178" t="str">
        <v>BYE</v>
      </c>
      <c r="AR32" s="179" t="str">
        <v/>
      </c>
      <c r="AS32" s="57"/>
      <c r="AT32" s="113"/>
      <c r="AU32"/>
    </row>
    <row r="33" spans="1:47" ht="21.75" customHeight="1" thickBot="1">
      <c r="A33" s="116">
        <v>22</v>
      </c>
      <c r="B33" s="70"/>
      <c r="C33" s="71"/>
      <c r="D33" s="72"/>
      <c r="E33" s="50"/>
      <c r="F33" s="294"/>
      <c r="G33" s="294"/>
      <c r="H33" s="153" t="str">
        <v/>
      </c>
      <c r="I33" s="154" t="str">
        <v/>
      </c>
      <c r="J33" s="149"/>
      <c r="K33" s="62"/>
      <c r="L33" s="53"/>
      <c r="M33" s="295"/>
      <c r="N33" s="295"/>
      <c r="O33" s="174" t="str">
        <v/>
      </c>
      <c r="P33" s="175" t="str">
        <v/>
      </c>
      <c r="Q33" s="277" t="str">
        <v/>
      </c>
      <c r="R33" s="166" t="str">
        <f t="shared" si="0"/>
        <v/>
      </c>
      <c r="S33" s="176" t="str">
        <v/>
      </c>
      <c r="T33" s="278" t="str">
        <v/>
      </c>
      <c r="U33" s="279" t="str">
        <v/>
      </c>
      <c r="V33" s="168" t="str">
        <v/>
      </c>
      <c r="W33" s="169" t="str">
        <f>IF(R33="","",COUNTIF(R12:R33,"-"))</f>
        <v/>
      </c>
      <c r="X33" s="170" t="str">
        <v/>
      </c>
      <c r="Y33" s="170" t="str">
        <v/>
      </c>
      <c r="Z33" s="170" t="str">
        <v/>
      </c>
      <c r="AA33" s="170" t="str">
        <v/>
      </c>
      <c r="AB33" s="170" t="str">
        <v/>
      </c>
      <c r="AC33" s="170" t="str">
        <v/>
      </c>
      <c r="AD33" s="170" t="str">
        <v/>
      </c>
      <c r="AE33" s="170" t="str">
        <f>IF(R33="","",IF(AD33="0","0",COUNTIF(AD12:AD32,AD33)))</f>
        <v/>
      </c>
      <c r="AF33" s="170" t="str">
        <v/>
      </c>
      <c r="AG33" s="170" t="str">
        <v/>
      </c>
      <c r="AH33" s="170" t="str">
        <v/>
      </c>
      <c r="AI33" s="170" t="str">
        <v/>
      </c>
      <c r="AJ33" s="170" t="str">
        <v/>
      </c>
      <c r="AK33" s="170" t="str">
        <v/>
      </c>
      <c r="AL33" s="279" t="str">
        <v>BYE</v>
      </c>
      <c r="AM33" s="169">
        <f>COUNTIF(AS12:AS33,"W")</f>
        <v>0</v>
      </c>
      <c r="AN33" s="169" t="str">
        <f>IF(AR33="","",COUNTIF(AR12:AR33,"-"))</f>
        <v/>
      </c>
      <c r="AO33" s="169" t="str">
        <v/>
      </c>
      <c r="AP33" s="177" t="str">
        <v/>
      </c>
      <c r="AQ33" s="178" t="str">
        <v>BYE</v>
      </c>
      <c r="AR33" s="179" t="str">
        <v/>
      </c>
      <c r="AS33" s="57"/>
      <c r="AT33" s="113"/>
      <c r="AU33"/>
    </row>
    <row r="34" spans="1:47" ht="21.75" customHeight="1">
      <c r="A34" s="117">
        <v>23</v>
      </c>
      <c r="B34" s="73"/>
      <c r="C34" s="74"/>
      <c r="D34" s="75"/>
      <c r="E34" s="51"/>
      <c r="F34" s="292"/>
      <c r="G34" s="292"/>
      <c r="H34" s="151" t="str">
        <v/>
      </c>
      <c r="I34" s="155" t="str">
        <v/>
      </c>
      <c r="J34" s="149"/>
      <c r="K34" s="63"/>
      <c r="L34" s="54"/>
      <c r="M34" s="293"/>
      <c r="N34" s="293"/>
      <c r="O34" s="164" t="str">
        <v/>
      </c>
      <c r="P34" s="180" t="str">
        <v/>
      </c>
      <c r="Q34" s="277" t="str">
        <v/>
      </c>
      <c r="R34" s="166" t="str">
        <f t="shared" si="0"/>
        <v/>
      </c>
      <c r="S34" s="176" t="str">
        <v/>
      </c>
      <c r="T34" s="278" t="str">
        <v/>
      </c>
      <c r="U34" s="279" t="str">
        <v/>
      </c>
      <c r="V34" s="168" t="str">
        <v/>
      </c>
      <c r="W34" s="169" t="str">
        <f>IF(R34="","",COUNTIF(R12:R34,"-"))</f>
        <v/>
      </c>
      <c r="X34" s="170" t="str">
        <v/>
      </c>
      <c r="Y34" s="170" t="str">
        <v/>
      </c>
      <c r="Z34" s="170" t="str">
        <v/>
      </c>
      <c r="AA34" s="170" t="str">
        <v/>
      </c>
      <c r="AB34" s="170" t="str">
        <v/>
      </c>
      <c r="AC34" s="170" t="str">
        <v/>
      </c>
      <c r="AD34" s="170" t="str">
        <v/>
      </c>
      <c r="AE34" s="170" t="str">
        <f>IF(R34="","",IF(AD34="0","0",COUNTIF(AD12:AD33,AD34)))</f>
        <v/>
      </c>
      <c r="AF34" s="170" t="str">
        <v/>
      </c>
      <c r="AG34" s="170" t="str">
        <v/>
      </c>
      <c r="AH34" s="170" t="str">
        <v/>
      </c>
      <c r="AI34" s="170" t="str">
        <v/>
      </c>
      <c r="AJ34" s="170" t="str">
        <v/>
      </c>
      <c r="AK34" s="170" t="str">
        <v/>
      </c>
      <c r="AL34" s="279" t="str">
        <v>BYE</v>
      </c>
      <c r="AM34" s="169">
        <f>COUNTIF(AS12:AS34,"W")</f>
        <v>0</v>
      </c>
      <c r="AN34" s="169" t="str">
        <f>IF(AR34="","",COUNTIF(AR12:AR34,"-"))</f>
        <v/>
      </c>
      <c r="AO34" s="169" t="str">
        <v/>
      </c>
      <c r="AP34" s="177" t="str">
        <v/>
      </c>
      <c r="AQ34" s="178" t="str">
        <v>BYE</v>
      </c>
      <c r="AR34" s="179" t="str">
        <v/>
      </c>
      <c r="AS34" s="57"/>
      <c r="AT34" s="113"/>
      <c r="AU34"/>
    </row>
    <row r="35" spans="1:47" ht="21.75" customHeight="1" thickBot="1">
      <c r="A35" s="116">
        <v>24</v>
      </c>
      <c r="B35" s="70"/>
      <c r="C35" s="71"/>
      <c r="D35" s="72"/>
      <c r="E35" s="50"/>
      <c r="F35" s="294"/>
      <c r="G35" s="294"/>
      <c r="H35" s="153" t="str">
        <v/>
      </c>
      <c r="I35" s="154" t="str">
        <v/>
      </c>
      <c r="J35" s="149"/>
      <c r="K35" s="62"/>
      <c r="L35" s="53"/>
      <c r="M35" s="295"/>
      <c r="N35" s="295"/>
      <c r="O35" s="174" t="str">
        <v/>
      </c>
      <c r="P35" s="175" t="str">
        <v/>
      </c>
      <c r="Q35" s="277" t="str">
        <v/>
      </c>
      <c r="R35" s="166" t="str">
        <f t="shared" si="0"/>
        <v/>
      </c>
      <c r="S35" s="176" t="str">
        <v/>
      </c>
      <c r="T35" s="278" t="str">
        <v/>
      </c>
      <c r="U35" s="279" t="str">
        <v/>
      </c>
      <c r="V35" s="168" t="str">
        <v/>
      </c>
      <c r="W35" s="169" t="str">
        <f>IF(R35="","",COUNTIF(R12:R35,"-"))</f>
        <v/>
      </c>
      <c r="X35" s="170" t="str">
        <v/>
      </c>
      <c r="Y35" s="170" t="str">
        <v/>
      </c>
      <c r="Z35" s="170" t="str">
        <v/>
      </c>
      <c r="AA35" s="170" t="str">
        <v/>
      </c>
      <c r="AB35" s="170" t="str">
        <v/>
      </c>
      <c r="AC35" s="170" t="str">
        <v/>
      </c>
      <c r="AD35" s="170" t="str">
        <v/>
      </c>
      <c r="AE35" s="170" t="str">
        <f>IF(R35="","",IF(AD35="0","0",COUNTIF(AD12:AD34,AD35)))</f>
        <v/>
      </c>
      <c r="AF35" s="170" t="str">
        <v/>
      </c>
      <c r="AG35" s="170" t="str">
        <v/>
      </c>
      <c r="AH35" s="170" t="str">
        <v/>
      </c>
      <c r="AI35" s="170" t="str">
        <v/>
      </c>
      <c r="AJ35" s="170" t="str">
        <v/>
      </c>
      <c r="AK35" s="170" t="str">
        <v/>
      </c>
      <c r="AL35" s="279" t="str">
        <v>BYE</v>
      </c>
      <c r="AM35" s="169">
        <f>COUNTIF(AS12:AS35,"W")</f>
        <v>0</v>
      </c>
      <c r="AN35" s="169" t="str">
        <f>IF(AR35="","",COUNTIF(AR12:AR35,"-"))</f>
        <v/>
      </c>
      <c r="AO35" s="169" t="str">
        <v/>
      </c>
      <c r="AP35" s="177" t="str">
        <v/>
      </c>
      <c r="AQ35" s="178" t="str">
        <v>BYE</v>
      </c>
      <c r="AR35" s="179" t="str">
        <v/>
      </c>
      <c r="AS35" s="57"/>
      <c r="AT35" s="113"/>
      <c r="AU35"/>
    </row>
    <row r="36" spans="1:47" ht="21.75" customHeight="1">
      <c r="A36" s="117">
        <v>25</v>
      </c>
      <c r="B36" s="73"/>
      <c r="C36" s="74"/>
      <c r="D36" s="75"/>
      <c r="E36" s="51"/>
      <c r="F36" s="292"/>
      <c r="G36" s="292"/>
      <c r="H36" s="151" t="str">
        <v/>
      </c>
      <c r="I36" s="155" t="str">
        <v/>
      </c>
      <c r="J36" s="149"/>
      <c r="K36" s="63"/>
      <c r="L36" s="54"/>
      <c r="M36" s="293"/>
      <c r="N36" s="293"/>
      <c r="O36" s="164" t="str">
        <v/>
      </c>
      <c r="P36" s="180" t="str">
        <v/>
      </c>
      <c r="Q36" s="277" t="str">
        <v/>
      </c>
      <c r="R36" s="166" t="str">
        <f t="shared" si="0"/>
        <v/>
      </c>
      <c r="S36" s="176" t="str">
        <v/>
      </c>
      <c r="T36" s="278" t="str">
        <v/>
      </c>
      <c r="U36" s="279" t="str">
        <v/>
      </c>
      <c r="V36" s="168" t="str">
        <v/>
      </c>
      <c r="W36" s="169" t="str">
        <f>IF(R36="","",COUNTIF(R12:R36,"-"))</f>
        <v/>
      </c>
      <c r="X36" s="170" t="str">
        <v/>
      </c>
      <c r="Y36" s="170" t="str">
        <v/>
      </c>
      <c r="Z36" s="170" t="str">
        <v/>
      </c>
      <c r="AA36" s="170" t="str">
        <v/>
      </c>
      <c r="AB36" s="170" t="str">
        <v/>
      </c>
      <c r="AC36" s="170" t="str">
        <v/>
      </c>
      <c r="AD36" s="170" t="str">
        <v/>
      </c>
      <c r="AE36" s="170" t="str">
        <f>IF(R36="","",IF(AD36="0","0",COUNTIF(AD12:AD35,AD36)))</f>
        <v/>
      </c>
      <c r="AF36" s="170" t="str">
        <v/>
      </c>
      <c r="AG36" s="170" t="str">
        <v/>
      </c>
      <c r="AH36" s="170" t="str">
        <v/>
      </c>
      <c r="AI36" s="170" t="str">
        <v/>
      </c>
      <c r="AJ36" s="170" t="str">
        <v/>
      </c>
      <c r="AK36" s="170" t="str">
        <v/>
      </c>
      <c r="AL36" s="279" t="str">
        <v>BYE</v>
      </c>
      <c r="AM36" s="169">
        <f>COUNTIF(AS12:AS36,"W")</f>
        <v>0</v>
      </c>
      <c r="AN36" s="169" t="str">
        <f>IF(AR36="","",COUNTIF(AR12:AR36,"-"))</f>
        <v/>
      </c>
      <c r="AO36" s="169" t="str">
        <v/>
      </c>
      <c r="AP36" s="177" t="str">
        <v/>
      </c>
      <c r="AQ36" s="178" t="str">
        <v>BYE</v>
      </c>
      <c r="AR36" s="179" t="str">
        <v/>
      </c>
      <c r="AS36" s="57"/>
      <c r="AT36" s="113"/>
      <c r="AU36"/>
    </row>
    <row r="37" spans="1:47" ht="21.75" customHeight="1" thickBot="1">
      <c r="A37" s="116">
        <v>26</v>
      </c>
      <c r="B37" s="70"/>
      <c r="C37" s="71"/>
      <c r="D37" s="72"/>
      <c r="E37" s="50"/>
      <c r="F37" s="294"/>
      <c r="G37" s="294"/>
      <c r="H37" s="153" t="str">
        <v/>
      </c>
      <c r="I37" s="154" t="str">
        <v/>
      </c>
      <c r="J37" s="149"/>
      <c r="K37" s="62"/>
      <c r="L37" s="53"/>
      <c r="M37" s="295"/>
      <c r="N37" s="295"/>
      <c r="O37" s="174" t="str">
        <v/>
      </c>
      <c r="P37" s="175" t="str">
        <v/>
      </c>
      <c r="Q37" s="277" t="str">
        <v/>
      </c>
      <c r="R37" s="166" t="str">
        <f t="shared" si="0"/>
        <v/>
      </c>
      <c r="S37" s="176" t="str">
        <v/>
      </c>
      <c r="T37" s="278" t="str">
        <v/>
      </c>
      <c r="U37" s="279" t="str">
        <v/>
      </c>
      <c r="V37" s="168" t="str">
        <v/>
      </c>
      <c r="W37" s="169" t="str">
        <f>IF(R37="","",COUNTIF(R12:R37,"-"))</f>
        <v/>
      </c>
      <c r="X37" s="170" t="str">
        <v/>
      </c>
      <c r="Y37" s="170" t="str">
        <v/>
      </c>
      <c r="Z37" s="170" t="str">
        <v/>
      </c>
      <c r="AA37" s="170" t="str">
        <v/>
      </c>
      <c r="AB37" s="170" t="str">
        <v/>
      </c>
      <c r="AC37" s="170" t="str">
        <v/>
      </c>
      <c r="AD37" s="170" t="str">
        <v/>
      </c>
      <c r="AE37" s="170" t="str">
        <f>IF(R37="","",IF(AD37="0","0",COUNTIF(AD12:AD36,AD37)))</f>
        <v/>
      </c>
      <c r="AF37" s="170" t="str">
        <v/>
      </c>
      <c r="AG37" s="170" t="str">
        <v/>
      </c>
      <c r="AH37" s="170" t="str">
        <v/>
      </c>
      <c r="AI37" s="170" t="str">
        <v/>
      </c>
      <c r="AJ37" s="170" t="str">
        <v/>
      </c>
      <c r="AK37" s="170" t="str">
        <v/>
      </c>
      <c r="AL37" s="279" t="str">
        <v>BYE</v>
      </c>
      <c r="AM37" s="169">
        <f>COUNTIF(AS12:AS37,"W")</f>
        <v>0</v>
      </c>
      <c r="AN37" s="169" t="str">
        <f>IF(AR37="","",COUNTIF(AR12:AR37,"-"))</f>
        <v/>
      </c>
      <c r="AO37" s="169" t="str">
        <v/>
      </c>
      <c r="AP37" s="177" t="str">
        <v/>
      </c>
      <c r="AQ37" s="178" t="str">
        <v>BYE</v>
      </c>
      <c r="AR37" s="179" t="str">
        <v/>
      </c>
      <c r="AS37" s="57"/>
      <c r="AT37" s="113"/>
      <c r="AU37"/>
    </row>
    <row r="38" spans="1:47" ht="21.75" customHeight="1">
      <c r="A38" s="117">
        <v>27</v>
      </c>
      <c r="B38" s="73"/>
      <c r="C38" s="74"/>
      <c r="D38" s="75"/>
      <c r="E38" s="51"/>
      <c r="F38" s="292"/>
      <c r="G38" s="292"/>
      <c r="H38" s="151" t="str">
        <v/>
      </c>
      <c r="I38" s="155" t="str">
        <v/>
      </c>
      <c r="J38" s="149"/>
      <c r="K38" s="63"/>
      <c r="L38" s="54"/>
      <c r="M38" s="293"/>
      <c r="N38" s="293"/>
      <c r="O38" s="164" t="str">
        <v/>
      </c>
      <c r="P38" s="180" t="str">
        <v/>
      </c>
      <c r="Q38" s="277" t="str">
        <v/>
      </c>
      <c r="R38" s="166" t="str">
        <f t="shared" si="0"/>
        <v/>
      </c>
      <c r="S38" s="176" t="str">
        <v/>
      </c>
      <c r="T38" s="278" t="str">
        <v/>
      </c>
      <c r="U38" s="279" t="str">
        <v/>
      </c>
      <c r="V38" s="168" t="str">
        <v/>
      </c>
      <c r="W38" s="169" t="str">
        <f>IF(R38="","",COUNTIF(R12:R38,"-"))</f>
        <v/>
      </c>
      <c r="X38" s="170" t="str">
        <v/>
      </c>
      <c r="Y38" s="170" t="str">
        <v/>
      </c>
      <c r="Z38" s="170" t="str">
        <v/>
      </c>
      <c r="AA38" s="170" t="str">
        <v/>
      </c>
      <c r="AB38" s="170" t="str">
        <v/>
      </c>
      <c r="AC38" s="170" t="str">
        <v/>
      </c>
      <c r="AD38" s="170" t="str">
        <v/>
      </c>
      <c r="AE38" s="170" t="str">
        <f>IF(R38="","",IF(AD38="0","0",COUNTIF(AD12:AD37,AD38)))</f>
        <v/>
      </c>
      <c r="AF38" s="170" t="str">
        <v/>
      </c>
      <c r="AG38" s="170" t="str">
        <v/>
      </c>
      <c r="AH38" s="170" t="str">
        <v/>
      </c>
      <c r="AI38" s="170" t="str">
        <v/>
      </c>
      <c r="AJ38" s="170" t="str">
        <v/>
      </c>
      <c r="AK38" s="170" t="str">
        <v/>
      </c>
      <c r="AL38" s="279" t="str">
        <v>BYE</v>
      </c>
      <c r="AM38" s="169">
        <f>COUNTIF(AS12:AS38,"W")</f>
        <v>0</v>
      </c>
      <c r="AN38" s="169" t="str">
        <f>IF(AR38="","",COUNTIF(AR12:AR38,"-"))</f>
        <v/>
      </c>
      <c r="AO38" s="169" t="str">
        <v/>
      </c>
      <c r="AP38" s="177" t="str">
        <v/>
      </c>
      <c r="AQ38" s="178" t="str">
        <v>BYE</v>
      </c>
      <c r="AR38" s="179" t="str">
        <v/>
      </c>
      <c r="AS38" s="57"/>
      <c r="AT38" s="113"/>
      <c r="AU38"/>
    </row>
    <row r="39" spans="1:47" ht="21.75" customHeight="1" thickBot="1">
      <c r="A39" s="116">
        <v>28</v>
      </c>
      <c r="B39" s="70"/>
      <c r="C39" s="71"/>
      <c r="D39" s="59"/>
      <c r="E39" s="50"/>
      <c r="F39" s="294"/>
      <c r="G39" s="294"/>
      <c r="H39" s="153" t="str">
        <v/>
      </c>
      <c r="I39" s="154" t="str">
        <v/>
      </c>
      <c r="J39" s="149"/>
      <c r="K39" s="62"/>
      <c r="L39" s="53"/>
      <c r="M39" s="295"/>
      <c r="N39" s="295"/>
      <c r="O39" s="174" t="str">
        <v/>
      </c>
      <c r="P39" s="175" t="str">
        <v/>
      </c>
      <c r="Q39" s="277" t="str">
        <v/>
      </c>
      <c r="R39" s="166" t="str">
        <f t="shared" si="0"/>
        <v/>
      </c>
      <c r="S39" s="176" t="str">
        <v/>
      </c>
      <c r="T39" s="278" t="str">
        <v/>
      </c>
      <c r="U39" s="279" t="str">
        <v/>
      </c>
      <c r="V39" s="168" t="str">
        <v/>
      </c>
      <c r="W39" s="169" t="str">
        <f>IF(R39="","",COUNTIF(R12:R39,"-"))</f>
        <v/>
      </c>
      <c r="X39" s="170" t="str">
        <v/>
      </c>
      <c r="Y39" s="170" t="str">
        <v/>
      </c>
      <c r="Z39" s="170" t="str">
        <v/>
      </c>
      <c r="AA39" s="170" t="str">
        <v/>
      </c>
      <c r="AB39" s="170" t="str">
        <v/>
      </c>
      <c r="AC39" s="170" t="str">
        <v/>
      </c>
      <c r="AD39" s="170" t="str">
        <v/>
      </c>
      <c r="AE39" s="170" t="str">
        <f>IF(R39="","",IF(AD39="0","0",COUNTIF(AD12:AD38,AD39)))</f>
        <v/>
      </c>
      <c r="AF39" s="170" t="str">
        <v/>
      </c>
      <c r="AG39" s="170" t="str">
        <v/>
      </c>
      <c r="AH39" s="170" t="str">
        <v/>
      </c>
      <c r="AI39" s="170" t="str">
        <v/>
      </c>
      <c r="AJ39" s="170" t="str">
        <v/>
      </c>
      <c r="AK39" s="170" t="str">
        <v/>
      </c>
      <c r="AL39" s="279" t="str">
        <v>BYE</v>
      </c>
      <c r="AM39" s="169">
        <f>COUNTIF(AS12:AS39,"W")</f>
        <v>0</v>
      </c>
      <c r="AN39" s="169" t="str">
        <f>IF(AR39="","",COUNTIF(AR12:AR39,"-"))</f>
        <v/>
      </c>
      <c r="AO39" s="169" t="str">
        <v/>
      </c>
      <c r="AP39" s="177" t="str">
        <v/>
      </c>
      <c r="AQ39" s="178" t="str">
        <v>BYE</v>
      </c>
      <c r="AR39" s="179" t="str">
        <v/>
      </c>
      <c r="AS39" s="57"/>
      <c r="AT39" s="113"/>
      <c r="AU39"/>
    </row>
    <row r="40" spans="1:47" ht="21.75" customHeight="1">
      <c r="A40" s="117">
        <v>29</v>
      </c>
      <c r="B40" s="73"/>
      <c r="C40" s="74"/>
      <c r="D40" s="60"/>
      <c r="E40" s="51"/>
      <c r="F40" s="292"/>
      <c r="G40" s="292"/>
      <c r="H40" s="151" t="str">
        <v/>
      </c>
      <c r="I40" s="155" t="str">
        <v/>
      </c>
      <c r="J40" s="149"/>
      <c r="K40" s="63"/>
      <c r="L40" s="54"/>
      <c r="M40" s="293"/>
      <c r="N40" s="293"/>
      <c r="O40" s="164" t="str">
        <v/>
      </c>
      <c r="P40" s="180" t="str">
        <v/>
      </c>
      <c r="Q40" s="277" t="str">
        <v/>
      </c>
      <c r="R40" s="166" t="str">
        <f t="shared" si="0"/>
        <v/>
      </c>
      <c r="S40" s="176" t="str">
        <v/>
      </c>
      <c r="T40" s="278" t="str">
        <v/>
      </c>
      <c r="U40" s="279" t="str">
        <v/>
      </c>
      <c r="V40" s="168" t="str">
        <v/>
      </c>
      <c r="W40" s="169" t="str">
        <f>IF(R40="","",COUNTIF(R12:R40,"-"))</f>
        <v/>
      </c>
      <c r="X40" s="170" t="str">
        <v/>
      </c>
      <c r="Y40" s="170" t="str">
        <v/>
      </c>
      <c r="Z40" s="170" t="str">
        <v/>
      </c>
      <c r="AA40" s="170" t="str">
        <v/>
      </c>
      <c r="AB40" s="170" t="str">
        <v/>
      </c>
      <c r="AC40" s="170" t="str">
        <v/>
      </c>
      <c r="AD40" s="170" t="str">
        <v/>
      </c>
      <c r="AE40" s="170" t="str">
        <f>IF(R40="","",IF(AD40="0","0",COUNTIF(AD12:AD39,AD40)))</f>
        <v/>
      </c>
      <c r="AF40" s="170" t="str">
        <v/>
      </c>
      <c r="AG40" s="170" t="str">
        <v/>
      </c>
      <c r="AH40" s="170" t="str">
        <v/>
      </c>
      <c r="AI40" s="170" t="str">
        <v/>
      </c>
      <c r="AJ40" s="170" t="str">
        <v/>
      </c>
      <c r="AK40" s="170" t="str">
        <v/>
      </c>
      <c r="AL40" s="279" t="str">
        <v>BYE</v>
      </c>
      <c r="AM40" s="169">
        <f>COUNTIF(AS12:AS40,"W")</f>
        <v>0</v>
      </c>
      <c r="AN40" s="169" t="str">
        <f>IF(AR40="","",COUNTIF(AR12:AR40,"-"))</f>
        <v/>
      </c>
      <c r="AO40" s="169" t="str">
        <v/>
      </c>
      <c r="AP40" s="177" t="str">
        <v/>
      </c>
      <c r="AQ40" s="178" t="str">
        <v>BYE</v>
      </c>
      <c r="AR40" s="179" t="str">
        <v/>
      </c>
      <c r="AS40" s="57"/>
      <c r="AT40" s="113"/>
      <c r="AU40"/>
    </row>
    <row r="41" spans="1:47" ht="21.75" customHeight="1" thickBot="1">
      <c r="A41" s="116">
        <v>30</v>
      </c>
      <c r="B41" s="70"/>
      <c r="C41" s="71"/>
      <c r="D41" s="59"/>
      <c r="E41" s="50"/>
      <c r="F41" s="294"/>
      <c r="G41" s="294"/>
      <c r="H41" s="153" t="str">
        <v/>
      </c>
      <c r="I41" s="154" t="str">
        <v/>
      </c>
      <c r="J41" s="149"/>
      <c r="K41" s="62"/>
      <c r="L41" s="53"/>
      <c r="M41" s="295"/>
      <c r="N41" s="295"/>
      <c r="O41" s="174" t="str">
        <v/>
      </c>
      <c r="P41" s="175" t="str">
        <v/>
      </c>
      <c r="Q41" s="277" t="str">
        <v/>
      </c>
      <c r="R41" s="166" t="str">
        <f t="shared" si="0"/>
        <v/>
      </c>
      <c r="S41" s="176" t="str">
        <v/>
      </c>
      <c r="T41" s="278" t="str">
        <v/>
      </c>
      <c r="U41" s="279" t="str">
        <v/>
      </c>
      <c r="V41" s="168" t="str">
        <v/>
      </c>
      <c r="W41" s="169" t="str">
        <f>IF(R41="","",COUNTIF(R12:R41,"-"))</f>
        <v/>
      </c>
      <c r="X41" s="170" t="str">
        <v/>
      </c>
      <c r="Y41" s="170" t="str">
        <v/>
      </c>
      <c r="Z41" s="170" t="str">
        <v/>
      </c>
      <c r="AA41" s="170" t="str">
        <v/>
      </c>
      <c r="AB41" s="170" t="str">
        <v/>
      </c>
      <c r="AC41" s="170" t="str">
        <v/>
      </c>
      <c r="AD41" s="170" t="str">
        <v/>
      </c>
      <c r="AE41" s="170" t="str">
        <f>IF(R41="","",IF(AD41="0","0",COUNTIF(AD12:AD40,AD41)))</f>
        <v/>
      </c>
      <c r="AF41" s="170" t="str">
        <v/>
      </c>
      <c r="AG41" s="170" t="str">
        <v/>
      </c>
      <c r="AH41" s="170" t="str">
        <v/>
      </c>
      <c r="AI41" s="170" t="str">
        <v/>
      </c>
      <c r="AJ41" s="170" t="str">
        <v/>
      </c>
      <c r="AK41" s="170" t="str">
        <v/>
      </c>
      <c r="AL41" s="279" t="str">
        <v>BYE</v>
      </c>
      <c r="AM41" s="169">
        <f>COUNTIF(AS12:AS41,"W")</f>
        <v>0</v>
      </c>
      <c r="AN41" s="169" t="str">
        <f>IF(AR41="","",COUNTIF(AR12:AR41,"-"))</f>
        <v/>
      </c>
      <c r="AO41" s="169" t="str">
        <v/>
      </c>
      <c r="AP41" s="177" t="str">
        <v/>
      </c>
      <c r="AQ41" s="178" t="str">
        <v>BYE</v>
      </c>
      <c r="AR41" s="179" t="str">
        <v/>
      </c>
      <c r="AS41" s="57"/>
      <c r="AT41" s="113"/>
      <c r="AU41"/>
    </row>
    <row r="42" spans="1:47" ht="21.75" customHeight="1">
      <c r="A42" s="117">
        <v>31</v>
      </c>
      <c r="B42" s="73"/>
      <c r="C42" s="74"/>
      <c r="D42" s="60"/>
      <c r="E42" s="51"/>
      <c r="F42" s="292"/>
      <c r="G42" s="292"/>
      <c r="H42" s="151" t="str">
        <v/>
      </c>
      <c r="I42" s="155" t="str">
        <v/>
      </c>
      <c r="J42" s="149"/>
      <c r="K42" s="63"/>
      <c r="L42" s="54"/>
      <c r="M42" s="293"/>
      <c r="N42" s="293"/>
      <c r="O42" s="164" t="str">
        <v/>
      </c>
      <c r="P42" s="180" t="str">
        <v/>
      </c>
      <c r="Q42" s="277" t="str">
        <v/>
      </c>
      <c r="R42" s="166" t="str">
        <f t="shared" si="0"/>
        <v/>
      </c>
      <c r="S42" s="176" t="str">
        <v/>
      </c>
      <c r="T42" s="278" t="str">
        <v/>
      </c>
      <c r="U42" s="279" t="str">
        <v/>
      </c>
      <c r="V42" s="168" t="str">
        <v/>
      </c>
      <c r="W42" s="169" t="str">
        <f>IF(R42="","",COUNTIF(R12:R42,"-"))</f>
        <v/>
      </c>
      <c r="X42" s="170" t="str">
        <v/>
      </c>
      <c r="Y42" s="170" t="str">
        <v/>
      </c>
      <c r="Z42" s="170" t="str">
        <v/>
      </c>
      <c r="AA42" s="170" t="str">
        <v/>
      </c>
      <c r="AB42" s="170" t="str">
        <v/>
      </c>
      <c r="AC42" s="170" t="str">
        <v/>
      </c>
      <c r="AD42" s="170" t="str">
        <v/>
      </c>
      <c r="AE42" s="170" t="str">
        <f>IF(R42="","",IF(AD42="0","0",COUNTIF(AD12:AD41,AD42)))</f>
        <v/>
      </c>
      <c r="AF42" s="170" t="str">
        <v/>
      </c>
      <c r="AG42" s="170" t="str">
        <v/>
      </c>
      <c r="AH42" s="170" t="str">
        <v/>
      </c>
      <c r="AI42" s="170" t="str">
        <v/>
      </c>
      <c r="AJ42" s="170" t="str">
        <v/>
      </c>
      <c r="AK42" s="170" t="str">
        <v/>
      </c>
      <c r="AL42" s="279" t="str">
        <v>BYE</v>
      </c>
      <c r="AM42" s="169">
        <f>COUNTIF(AS12:AS42,"W")</f>
        <v>0</v>
      </c>
      <c r="AN42" s="169" t="str">
        <f>IF(AR42="","",COUNTIF(AR12:AR42,"-"))</f>
        <v/>
      </c>
      <c r="AO42" s="169" t="str">
        <v/>
      </c>
      <c r="AP42" s="177" t="str">
        <v/>
      </c>
      <c r="AQ42" s="178" t="str">
        <v>BYE</v>
      </c>
      <c r="AR42" s="179" t="str">
        <v/>
      </c>
      <c r="AS42" s="57"/>
      <c r="AT42" s="113"/>
      <c r="AU42"/>
    </row>
    <row r="43" spans="1:47" ht="21.75" customHeight="1" thickBot="1">
      <c r="A43" s="116">
        <v>32</v>
      </c>
      <c r="B43" s="70"/>
      <c r="C43" s="71"/>
      <c r="D43" s="59"/>
      <c r="E43" s="50"/>
      <c r="F43" s="294"/>
      <c r="G43" s="294"/>
      <c r="H43" s="153" t="str">
        <v/>
      </c>
      <c r="I43" s="154" t="str">
        <v/>
      </c>
      <c r="J43" s="149"/>
      <c r="K43" s="62"/>
      <c r="L43" s="53"/>
      <c r="M43" s="295"/>
      <c r="N43" s="295"/>
      <c r="O43" s="174" t="str">
        <v/>
      </c>
      <c r="P43" s="175" t="str">
        <v/>
      </c>
      <c r="Q43" s="277" t="str">
        <v/>
      </c>
      <c r="R43" s="166" t="str">
        <f t="shared" si="0"/>
        <v/>
      </c>
      <c r="S43" s="176" t="str">
        <v/>
      </c>
      <c r="T43" s="278" t="str">
        <v/>
      </c>
      <c r="U43" s="279" t="str">
        <v/>
      </c>
      <c r="V43" s="168" t="str">
        <v/>
      </c>
      <c r="W43" s="169" t="str">
        <f>IF(R43="","",COUNTIF(R12:R43,"-"))</f>
        <v/>
      </c>
      <c r="X43" s="170" t="str">
        <v/>
      </c>
      <c r="Y43" s="170" t="str">
        <v/>
      </c>
      <c r="Z43" s="170" t="str">
        <v/>
      </c>
      <c r="AA43" s="170" t="str">
        <v/>
      </c>
      <c r="AB43" s="170" t="str">
        <v/>
      </c>
      <c r="AC43" s="170" t="str">
        <v/>
      </c>
      <c r="AD43" s="170" t="str">
        <v/>
      </c>
      <c r="AE43" s="170" t="str">
        <f>IF(R43="","",IF(AD43="0","0",COUNTIF(AD12:AD42,AD43)))</f>
        <v/>
      </c>
      <c r="AF43" s="170" t="str">
        <v/>
      </c>
      <c r="AG43" s="170" t="str">
        <v/>
      </c>
      <c r="AH43" s="170" t="str">
        <v/>
      </c>
      <c r="AI43" s="170" t="str">
        <v/>
      </c>
      <c r="AJ43" s="170" t="str">
        <v/>
      </c>
      <c r="AK43" s="170" t="str">
        <v/>
      </c>
      <c r="AL43" s="279" t="str">
        <v>BYE</v>
      </c>
      <c r="AM43" s="169">
        <f>COUNTIF(AS12:AS43,"W")</f>
        <v>0</v>
      </c>
      <c r="AN43" s="169" t="str">
        <f>IF(AR43="","",COUNTIF(AR12:AR43,"-"))</f>
        <v/>
      </c>
      <c r="AO43" s="169" t="str">
        <v/>
      </c>
      <c r="AP43" s="177" t="str">
        <v/>
      </c>
      <c r="AQ43" s="178" t="str">
        <v>BYE</v>
      </c>
      <c r="AR43" s="179" t="str">
        <v/>
      </c>
      <c r="AS43" s="57"/>
      <c r="AT43" s="113"/>
      <c r="AU43"/>
    </row>
    <row r="44" spans="1:47" ht="21.75" customHeight="1">
      <c r="A44" s="117">
        <v>33</v>
      </c>
      <c r="B44" s="73"/>
      <c r="C44" s="74"/>
      <c r="D44" s="60"/>
      <c r="E44" s="51"/>
      <c r="F44" s="292"/>
      <c r="G44" s="292"/>
      <c r="H44" s="151" t="str">
        <v/>
      </c>
      <c r="I44" s="155" t="str">
        <v/>
      </c>
      <c r="J44" s="149"/>
      <c r="K44" s="63"/>
      <c r="L44" s="54"/>
      <c r="M44" s="293"/>
      <c r="N44" s="293"/>
      <c r="O44" s="164" t="str">
        <v/>
      </c>
      <c r="P44" s="180" t="str">
        <v/>
      </c>
      <c r="Q44" s="277" t="str">
        <v/>
      </c>
      <c r="R44" s="166" t="str">
        <f t="shared" ref="R44:R75" si="1">IF(AND(ISBLANK(D44),ISBLANK(K44)),"",IF(AND(H44="-",O44="-"),"-",IF(AND(H44="-",ISBLANK(K44)),"-",MIN(H44,O44))))</f>
        <v/>
      </c>
      <c r="S44" s="176" t="str">
        <v/>
      </c>
      <c r="T44" s="278" t="str">
        <v/>
      </c>
      <c r="U44" s="279" t="str">
        <v/>
      </c>
      <c r="V44" s="168" t="str">
        <v/>
      </c>
      <c r="W44" s="169" t="str">
        <f>IF(R44="","",COUNTIF(R12:R44,"-"))</f>
        <v/>
      </c>
      <c r="X44" s="170" t="str">
        <v/>
      </c>
      <c r="Y44" s="170" t="str">
        <v/>
      </c>
      <c r="Z44" s="170" t="str">
        <v/>
      </c>
      <c r="AA44" s="170" t="str">
        <v/>
      </c>
      <c r="AB44" s="170" t="str">
        <v/>
      </c>
      <c r="AC44" s="170" t="str">
        <v/>
      </c>
      <c r="AD44" s="170" t="str">
        <v/>
      </c>
      <c r="AE44" s="170" t="str">
        <f>IF(R44="","",IF(AD44="0","0",COUNTIF(AD12:AD43,AD44)))</f>
        <v/>
      </c>
      <c r="AF44" s="170" t="str">
        <v/>
      </c>
      <c r="AG44" s="170" t="str">
        <v/>
      </c>
      <c r="AH44" s="170" t="str">
        <v/>
      </c>
      <c r="AI44" s="170" t="str">
        <v/>
      </c>
      <c r="AJ44" s="170" t="str">
        <v/>
      </c>
      <c r="AK44" s="170" t="str">
        <v/>
      </c>
      <c r="AL44" s="279" t="str">
        <v>BYE</v>
      </c>
      <c r="AM44" s="169">
        <f>COUNTIF(AS12:AS44,"W")</f>
        <v>0</v>
      </c>
      <c r="AN44" s="169" t="str">
        <f>IF(AR44="","",COUNTIF(AR12:AR44,"-"))</f>
        <v/>
      </c>
      <c r="AO44" s="169" t="str">
        <v/>
      </c>
      <c r="AP44" s="177" t="str">
        <v/>
      </c>
      <c r="AQ44" s="178" t="str">
        <v>BYE</v>
      </c>
      <c r="AR44" s="179" t="str">
        <v/>
      </c>
      <c r="AS44" s="57"/>
      <c r="AT44" s="113"/>
      <c r="AU44"/>
    </row>
    <row r="45" spans="1:47" ht="21.75" customHeight="1" thickBot="1">
      <c r="A45" s="116">
        <v>34</v>
      </c>
      <c r="B45" s="70"/>
      <c r="C45" s="71"/>
      <c r="D45" s="59"/>
      <c r="E45" s="50"/>
      <c r="F45" s="294"/>
      <c r="G45" s="294"/>
      <c r="H45" s="153" t="str">
        <v/>
      </c>
      <c r="I45" s="154" t="str">
        <v/>
      </c>
      <c r="J45" s="150"/>
      <c r="K45" s="62"/>
      <c r="L45" s="53"/>
      <c r="M45" s="295"/>
      <c r="N45" s="295"/>
      <c r="O45" s="174" t="str">
        <v/>
      </c>
      <c r="P45" s="175" t="str">
        <v/>
      </c>
      <c r="Q45" s="169" t="str">
        <v/>
      </c>
      <c r="R45" s="166" t="str">
        <f t="shared" si="1"/>
        <v/>
      </c>
      <c r="S45" s="176" t="str">
        <v/>
      </c>
      <c r="T45" s="278" t="str">
        <v/>
      </c>
      <c r="U45" s="279" t="str">
        <v/>
      </c>
      <c r="V45" s="168" t="str">
        <v/>
      </c>
      <c r="W45" s="169" t="str">
        <f>IF(R45="","",COUNTIF(R12:R45,"-"))</f>
        <v/>
      </c>
      <c r="X45" s="170" t="str">
        <v/>
      </c>
      <c r="Y45" s="170" t="str">
        <v/>
      </c>
      <c r="Z45" s="170" t="str">
        <v/>
      </c>
      <c r="AA45" s="170" t="str">
        <v/>
      </c>
      <c r="AB45" s="170" t="str">
        <v/>
      </c>
      <c r="AC45" s="170" t="str">
        <v/>
      </c>
      <c r="AD45" s="170" t="str">
        <v/>
      </c>
      <c r="AE45" s="170" t="str">
        <f>IF(R45="","",IF(AD45="0","0",COUNTIF(AD12:AD44,AD45)))</f>
        <v/>
      </c>
      <c r="AF45" s="170" t="str">
        <v/>
      </c>
      <c r="AG45" s="170" t="str">
        <v/>
      </c>
      <c r="AH45" s="170" t="str">
        <v/>
      </c>
      <c r="AI45" s="170" t="str">
        <v/>
      </c>
      <c r="AJ45" s="170" t="str">
        <v/>
      </c>
      <c r="AK45" s="170" t="str">
        <v/>
      </c>
      <c r="AL45" s="279" t="str">
        <v>BYE</v>
      </c>
      <c r="AM45" s="169">
        <f>COUNTIF(AS12:AS45,"W")</f>
        <v>0</v>
      </c>
      <c r="AN45" s="169" t="str">
        <f>IF(AR45="","",COUNTIF(AR12:AR45,"-"))</f>
        <v/>
      </c>
      <c r="AO45" s="169" t="str">
        <v/>
      </c>
      <c r="AP45" s="177" t="str">
        <v/>
      </c>
      <c r="AQ45" s="178" t="str">
        <v>BYE</v>
      </c>
      <c r="AR45" s="179" t="str">
        <v/>
      </c>
      <c r="AS45" s="57"/>
      <c r="AT45" s="113"/>
      <c r="AU45"/>
    </row>
    <row r="46" spans="1:47" ht="21.75" customHeight="1">
      <c r="A46" s="117">
        <v>35</v>
      </c>
      <c r="B46" s="73"/>
      <c r="C46" s="74"/>
      <c r="D46" s="60"/>
      <c r="E46" s="51"/>
      <c r="F46" s="292"/>
      <c r="G46" s="292"/>
      <c r="H46" s="151" t="str">
        <v/>
      </c>
      <c r="I46" s="155" t="str">
        <v/>
      </c>
      <c r="J46" s="150"/>
      <c r="K46" s="63"/>
      <c r="L46" s="54"/>
      <c r="M46" s="293"/>
      <c r="N46" s="293"/>
      <c r="O46" s="164" t="str">
        <v/>
      </c>
      <c r="P46" s="180" t="str">
        <v/>
      </c>
      <c r="Q46" s="169" t="str">
        <v/>
      </c>
      <c r="R46" s="166" t="str">
        <f t="shared" si="1"/>
        <v/>
      </c>
      <c r="S46" s="176" t="str">
        <v/>
      </c>
      <c r="T46" s="278" t="str">
        <v/>
      </c>
      <c r="U46" s="279" t="str">
        <v/>
      </c>
      <c r="V46" s="168" t="str">
        <v/>
      </c>
      <c r="W46" s="169" t="str">
        <f>IF(R46="","",COUNTIF(R12:R46,"-"))</f>
        <v/>
      </c>
      <c r="X46" s="170" t="str">
        <v/>
      </c>
      <c r="Y46" s="170" t="str">
        <v/>
      </c>
      <c r="Z46" s="170" t="str">
        <v/>
      </c>
      <c r="AA46" s="170" t="str">
        <v/>
      </c>
      <c r="AB46" s="170" t="str">
        <v/>
      </c>
      <c r="AC46" s="170" t="str">
        <v/>
      </c>
      <c r="AD46" s="170" t="str">
        <v/>
      </c>
      <c r="AE46" s="170" t="str">
        <f>IF(R46="","",IF(AD46="0","0",COUNTIF(AD12:AD45,AD46)))</f>
        <v/>
      </c>
      <c r="AF46" s="170" t="str">
        <v/>
      </c>
      <c r="AG46" s="170" t="str">
        <v/>
      </c>
      <c r="AH46" s="170" t="str">
        <v/>
      </c>
      <c r="AI46" s="170" t="str">
        <v/>
      </c>
      <c r="AJ46" s="170" t="str">
        <v/>
      </c>
      <c r="AK46" s="170" t="str">
        <v/>
      </c>
      <c r="AL46" s="279" t="str">
        <v>BYE</v>
      </c>
      <c r="AM46" s="169">
        <f>COUNTIF(AS12:AS46,"W")</f>
        <v>0</v>
      </c>
      <c r="AN46" s="169" t="str">
        <f>IF(AR46="","",COUNTIF(AR12:AR46,"-"))</f>
        <v/>
      </c>
      <c r="AO46" s="169" t="str">
        <v/>
      </c>
      <c r="AP46" s="177" t="str">
        <v/>
      </c>
      <c r="AQ46" s="178" t="str">
        <v>BYE</v>
      </c>
      <c r="AR46" s="179" t="str">
        <v/>
      </c>
      <c r="AS46" s="57"/>
      <c r="AT46" s="113"/>
      <c r="AU46"/>
    </row>
    <row r="47" spans="1:47" ht="21.75" customHeight="1" thickBot="1">
      <c r="A47" s="116">
        <v>36</v>
      </c>
      <c r="B47" s="70"/>
      <c r="C47" s="71"/>
      <c r="D47" s="59"/>
      <c r="E47" s="50"/>
      <c r="F47" s="294"/>
      <c r="G47" s="294"/>
      <c r="H47" s="153" t="str">
        <v/>
      </c>
      <c r="I47" s="154" t="str">
        <v/>
      </c>
      <c r="J47" s="150"/>
      <c r="K47" s="62"/>
      <c r="L47" s="53"/>
      <c r="M47" s="295"/>
      <c r="N47" s="295"/>
      <c r="O47" s="174" t="str">
        <v/>
      </c>
      <c r="P47" s="175" t="str">
        <v/>
      </c>
      <c r="Q47" s="169" t="str">
        <v/>
      </c>
      <c r="R47" s="166" t="str">
        <f t="shared" si="1"/>
        <v/>
      </c>
      <c r="S47" s="176" t="str">
        <v/>
      </c>
      <c r="T47" s="278" t="str">
        <v/>
      </c>
      <c r="U47" s="279" t="str">
        <v/>
      </c>
      <c r="V47" s="168" t="str">
        <v/>
      </c>
      <c r="W47" s="169" t="str">
        <f>IF(R47="","",COUNTIF(R12:R47,"-"))</f>
        <v/>
      </c>
      <c r="X47" s="170" t="str">
        <v/>
      </c>
      <c r="Y47" s="170" t="str">
        <v/>
      </c>
      <c r="Z47" s="170" t="str">
        <v/>
      </c>
      <c r="AA47" s="170" t="str">
        <v/>
      </c>
      <c r="AB47" s="170" t="str">
        <v/>
      </c>
      <c r="AC47" s="170" t="str">
        <v/>
      </c>
      <c r="AD47" s="170" t="str">
        <v/>
      </c>
      <c r="AE47" s="170" t="str">
        <f>IF(R47="","",IF(AD47="0","0",COUNTIF(AD12:AD46,AD47)))</f>
        <v/>
      </c>
      <c r="AF47" s="170" t="str">
        <v/>
      </c>
      <c r="AG47" s="170" t="str">
        <v/>
      </c>
      <c r="AH47" s="170" t="str">
        <v/>
      </c>
      <c r="AI47" s="170" t="str">
        <v/>
      </c>
      <c r="AJ47" s="170" t="str">
        <v/>
      </c>
      <c r="AK47" s="170" t="str">
        <v/>
      </c>
      <c r="AL47" s="279" t="str">
        <v>BYE</v>
      </c>
      <c r="AM47" s="169">
        <f>COUNTIF(AS12:AS47,"W")</f>
        <v>0</v>
      </c>
      <c r="AN47" s="169" t="str">
        <f>IF(AR47="","",COUNTIF(AR12:AR47,"-"))</f>
        <v/>
      </c>
      <c r="AO47" s="169" t="str">
        <v/>
      </c>
      <c r="AP47" s="177" t="str">
        <v/>
      </c>
      <c r="AQ47" s="178" t="str">
        <v>BYE</v>
      </c>
      <c r="AR47" s="179" t="str">
        <v/>
      </c>
      <c r="AS47" s="57"/>
      <c r="AT47" s="113"/>
      <c r="AU47"/>
    </row>
    <row r="48" spans="1:47" ht="21.75" customHeight="1">
      <c r="A48" s="117">
        <v>37</v>
      </c>
      <c r="B48" s="73"/>
      <c r="C48" s="74"/>
      <c r="D48" s="60"/>
      <c r="E48" s="51"/>
      <c r="F48" s="292"/>
      <c r="G48" s="292"/>
      <c r="H48" s="151" t="str">
        <v/>
      </c>
      <c r="I48" s="155" t="str">
        <v/>
      </c>
      <c r="J48" s="150"/>
      <c r="K48" s="63"/>
      <c r="L48" s="54"/>
      <c r="M48" s="293"/>
      <c r="N48" s="293"/>
      <c r="O48" s="164" t="str">
        <v/>
      </c>
      <c r="P48" s="180" t="str">
        <v/>
      </c>
      <c r="Q48" s="169" t="str">
        <v/>
      </c>
      <c r="R48" s="166" t="str">
        <f t="shared" si="1"/>
        <v/>
      </c>
      <c r="S48" s="176" t="str">
        <v/>
      </c>
      <c r="T48" s="278" t="str">
        <v/>
      </c>
      <c r="U48" s="279" t="str">
        <v/>
      </c>
      <c r="V48" s="168" t="str">
        <v/>
      </c>
      <c r="W48" s="169" t="str">
        <f>IF(R48="","",COUNTIF(R12:R48,"-"))</f>
        <v/>
      </c>
      <c r="X48" s="170" t="str">
        <v/>
      </c>
      <c r="Y48" s="170" t="str">
        <v/>
      </c>
      <c r="Z48" s="170" t="str">
        <v/>
      </c>
      <c r="AA48" s="170" t="str">
        <v/>
      </c>
      <c r="AB48" s="170" t="str">
        <v/>
      </c>
      <c r="AC48" s="170" t="str">
        <v/>
      </c>
      <c r="AD48" s="170" t="str">
        <v/>
      </c>
      <c r="AE48" s="170" t="str">
        <f>IF(R48="","",IF(AD48="0","0",COUNTIF(AD12:AD47,AD48)))</f>
        <v/>
      </c>
      <c r="AF48" s="170" t="str">
        <v/>
      </c>
      <c r="AG48" s="170" t="str">
        <v/>
      </c>
      <c r="AH48" s="170" t="str">
        <v/>
      </c>
      <c r="AI48" s="170" t="str">
        <v/>
      </c>
      <c r="AJ48" s="170" t="str">
        <v/>
      </c>
      <c r="AK48" s="170" t="str">
        <v/>
      </c>
      <c r="AL48" s="279" t="str">
        <v>BYE</v>
      </c>
      <c r="AM48" s="169">
        <f>COUNTIF(AS12:AS48,"W")</f>
        <v>0</v>
      </c>
      <c r="AN48" s="169" t="str">
        <f>IF(AR48="","",COUNTIF(AR12:AR48,"-"))</f>
        <v/>
      </c>
      <c r="AO48" s="169" t="str">
        <v/>
      </c>
      <c r="AP48" s="177" t="str">
        <v/>
      </c>
      <c r="AQ48" s="178" t="str">
        <v>BYE</v>
      </c>
      <c r="AR48" s="179" t="str">
        <v/>
      </c>
      <c r="AS48" s="57"/>
      <c r="AT48" s="113"/>
      <c r="AU48"/>
    </row>
    <row r="49" spans="1:47" ht="21.75" customHeight="1" thickBot="1">
      <c r="A49" s="116">
        <v>38</v>
      </c>
      <c r="B49" s="70"/>
      <c r="C49" s="71"/>
      <c r="D49" s="59"/>
      <c r="E49" s="50"/>
      <c r="F49" s="294"/>
      <c r="G49" s="294"/>
      <c r="H49" s="153" t="str">
        <v/>
      </c>
      <c r="I49" s="154" t="str">
        <v/>
      </c>
      <c r="J49" s="150"/>
      <c r="K49" s="62"/>
      <c r="L49" s="53"/>
      <c r="M49" s="295"/>
      <c r="N49" s="295"/>
      <c r="O49" s="174" t="str">
        <v/>
      </c>
      <c r="P49" s="175" t="str">
        <v/>
      </c>
      <c r="Q49" s="169" t="str">
        <v/>
      </c>
      <c r="R49" s="166" t="str">
        <f t="shared" si="1"/>
        <v/>
      </c>
      <c r="S49" s="176" t="str">
        <v/>
      </c>
      <c r="T49" s="278" t="str">
        <v/>
      </c>
      <c r="U49" s="279" t="str">
        <v/>
      </c>
      <c r="V49" s="168" t="str">
        <v/>
      </c>
      <c r="W49" s="169" t="str">
        <f>IF(R49="","",COUNTIF(R12:R49,"-"))</f>
        <v/>
      </c>
      <c r="X49" s="170" t="str">
        <v/>
      </c>
      <c r="Y49" s="170" t="str">
        <v/>
      </c>
      <c r="Z49" s="170" t="str">
        <v/>
      </c>
      <c r="AA49" s="170" t="str">
        <v/>
      </c>
      <c r="AB49" s="170" t="str">
        <v/>
      </c>
      <c r="AC49" s="170" t="str">
        <v/>
      </c>
      <c r="AD49" s="170" t="str">
        <v/>
      </c>
      <c r="AE49" s="170" t="str">
        <f>IF(R49="","",IF(AD49="0","0",COUNTIF(AD12:AD48,AD49)))</f>
        <v/>
      </c>
      <c r="AF49" s="170" t="str">
        <v/>
      </c>
      <c r="AG49" s="170" t="str">
        <v/>
      </c>
      <c r="AH49" s="170" t="str">
        <v/>
      </c>
      <c r="AI49" s="170" t="str">
        <v/>
      </c>
      <c r="AJ49" s="170" t="str">
        <v/>
      </c>
      <c r="AK49" s="170" t="str">
        <v/>
      </c>
      <c r="AL49" s="279" t="str">
        <v>BYE</v>
      </c>
      <c r="AM49" s="169">
        <f>COUNTIF(AS12:AS49,"W")</f>
        <v>0</v>
      </c>
      <c r="AN49" s="169" t="str">
        <f>IF(AR49="","",COUNTIF(AR12:AR49,"-"))</f>
        <v/>
      </c>
      <c r="AO49" s="169" t="str">
        <v/>
      </c>
      <c r="AP49" s="177" t="str">
        <v/>
      </c>
      <c r="AQ49" s="178" t="str">
        <v>BYE</v>
      </c>
      <c r="AR49" s="179" t="str">
        <v/>
      </c>
      <c r="AS49" s="57"/>
      <c r="AT49" s="113"/>
      <c r="AU49"/>
    </row>
    <row r="50" spans="1:47" ht="21.75" customHeight="1">
      <c r="A50" s="117">
        <v>39</v>
      </c>
      <c r="B50" s="73"/>
      <c r="C50" s="74"/>
      <c r="D50" s="60"/>
      <c r="E50" s="51"/>
      <c r="F50" s="292"/>
      <c r="G50" s="292"/>
      <c r="H50" s="151" t="str">
        <v/>
      </c>
      <c r="I50" s="155" t="str">
        <v/>
      </c>
      <c r="J50" s="150"/>
      <c r="K50" s="63"/>
      <c r="L50" s="54"/>
      <c r="M50" s="293"/>
      <c r="N50" s="293"/>
      <c r="O50" s="164" t="str">
        <v/>
      </c>
      <c r="P50" s="180" t="str">
        <v/>
      </c>
      <c r="Q50" s="169" t="str">
        <v/>
      </c>
      <c r="R50" s="166" t="str">
        <f t="shared" si="1"/>
        <v/>
      </c>
      <c r="S50" s="176" t="str">
        <v/>
      </c>
      <c r="T50" s="278" t="str">
        <v/>
      </c>
      <c r="U50" s="279" t="str">
        <v/>
      </c>
      <c r="V50" s="168" t="str">
        <v/>
      </c>
      <c r="W50" s="169" t="str">
        <f>IF(R50="","",COUNTIF(R12:R50,"-"))</f>
        <v/>
      </c>
      <c r="X50" s="170" t="str">
        <v/>
      </c>
      <c r="Y50" s="170" t="str">
        <v/>
      </c>
      <c r="Z50" s="170" t="str">
        <v/>
      </c>
      <c r="AA50" s="170" t="str">
        <v/>
      </c>
      <c r="AB50" s="170" t="str">
        <v/>
      </c>
      <c r="AC50" s="170" t="str">
        <v/>
      </c>
      <c r="AD50" s="170" t="str">
        <v/>
      </c>
      <c r="AE50" s="170" t="str">
        <f>IF(R50="","",IF(AD50="0","0",COUNTIF(AD12:AD49,AD50)))</f>
        <v/>
      </c>
      <c r="AF50" s="170" t="str">
        <v/>
      </c>
      <c r="AG50" s="170" t="str">
        <v/>
      </c>
      <c r="AH50" s="170" t="str">
        <v/>
      </c>
      <c r="AI50" s="170" t="str">
        <v/>
      </c>
      <c r="AJ50" s="170" t="str">
        <v/>
      </c>
      <c r="AK50" s="170" t="str">
        <v/>
      </c>
      <c r="AL50" s="279" t="str">
        <v>BYE</v>
      </c>
      <c r="AM50" s="169">
        <f>COUNTIF(AS12:AS50,"W")</f>
        <v>0</v>
      </c>
      <c r="AN50" s="169" t="str">
        <f>IF(AR50="","",COUNTIF(AR12:AR50,"-"))</f>
        <v/>
      </c>
      <c r="AO50" s="169" t="str">
        <v/>
      </c>
      <c r="AP50" s="177" t="str">
        <v/>
      </c>
      <c r="AQ50" s="178" t="str">
        <v>BYE</v>
      </c>
      <c r="AR50" s="179" t="str">
        <v/>
      </c>
      <c r="AS50" s="57"/>
      <c r="AT50" s="113"/>
      <c r="AU50"/>
    </row>
    <row r="51" spans="1:47" ht="21.75" customHeight="1" thickBot="1">
      <c r="A51" s="116">
        <v>40</v>
      </c>
      <c r="B51" s="70"/>
      <c r="C51" s="71"/>
      <c r="D51" s="59"/>
      <c r="E51" s="50"/>
      <c r="F51" s="294"/>
      <c r="G51" s="294"/>
      <c r="H51" s="153" t="str">
        <v/>
      </c>
      <c r="I51" s="154" t="str">
        <v/>
      </c>
      <c r="J51" s="150"/>
      <c r="K51" s="62"/>
      <c r="L51" s="53"/>
      <c r="M51" s="295"/>
      <c r="N51" s="295"/>
      <c r="O51" s="174" t="str">
        <v/>
      </c>
      <c r="P51" s="175" t="str">
        <v/>
      </c>
      <c r="Q51" s="169" t="str">
        <v/>
      </c>
      <c r="R51" s="166" t="str">
        <f t="shared" si="1"/>
        <v/>
      </c>
      <c r="S51" s="176" t="str">
        <v/>
      </c>
      <c r="T51" s="278" t="str">
        <v/>
      </c>
      <c r="U51" s="279" t="str">
        <v/>
      </c>
      <c r="V51" s="168" t="str">
        <v/>
      </c>
      <c r="W51" s="169" t="str">
        <f>IF(R51="","",COUNTIF(R12:R51,"-"))</f>
        <v/>
      </c>
      <c r="X51" s="170" t="str">
        <v/>
      </c>
      <c r="Y51" s="170" t="str">
        <v/>
      </c>
      <c r="Z51" s="170" t="str">
        <v/>
      </c>
      <c r="AA51" s="170" t="str">
        <v/>
      </c>
      <c r="AB51" s="170" t="str">
        <v/>
      </c>
      <c r="AC51" s="170" t="str">
        <v/>
      </c>
      <c r="AD51" s="170" t="str">
        <v/>
      </c>
      <c r="AE51" s="170" t="str">
        <f>IF(R51="","",IF(AD51="0","0",COUNTIF(AD12:AD50,AD51)))</f>
        <v/>
      </c>
      <c r="AF51" s="170" t="str">
        <v/>
      </c>
      <c r="AG51" s="170" t="str">
        <v/>
      </c>
      <c r="AH51" s="170" t="str">
        <v/>
      </c>
      <c r="AI51" s="170" t="str">
        <v/>
      </c>
      <c r="AJ51" s="170" t="str">
        <v/>
      </c>
      <c r="AK51" s="170" t="str">
        <v/>
      </c>
      <c r="AL51" s="279" t="str">
        <v>BYE</v>
      </c>
      <c r="AM51" s="169">
        <f>COUNTIF(AS12:AS51,"W")</f>
        <v>0</v>
      </c>
      <c r="AN51" s="169" t="str">
        <f>IF(AR51="","",COUNTIF(AR12:AR51,"-"))</f>
        <v/>
      </c>
      <c r="AO51" s="169" t="str">
        <v/>
      </c>
      <c r="AP51" s="177" t="str">
        <v/>
      </c>
      <c r="AQ51" s="178" t="str">
        <v>BYE</v>
      </c>
      <c r="AR51" s="179" t="str">
        <v/>
      </c>
      <c r="AS51" s="57"/>
      <c r="AT51" s="113"/>
      <c r="AU51"/>
    </row>
    <row r="52" spans="1:47" ht="21.75" customHeight="1">
      <c r="A52" s="117">
        <v>41</v>
      </c>
      <c r="B52" s="73"/>
      <c r="C52" s="74"/>
      <c r="D52" s="60"/>
      <c r="E52" s="51"/>
      <c r="F52" s="292"/>
      <c r="G52" s="292"/>
      <c r="H52" s="151" t="str">
        <v/>
      </c>
      <c r="I52" s="155" t="str">
        <v/>
      </c>
      <c r="J52" s="150"/>
      <c r="K52" s="63"/>
      <c r="L52" s="54"/>
      <c r="M52" s="293"/>
      <c r="N52" s="293"/>
      <c r="O52" s="164" t="str">
        <v/>
      </c>
      <c r="P52" s="180" t="str">
        <v/>
      </c>
      <c r="Q52" s="169" t="str">
        <v/>
      </c>
      <c r="R52" s="166" t="str">
        <f t="shared" si="1"/>
        <v/>
      </c>
      <c r="S52" s="176" t="str">
        <v/>
      </c>
      <c r="T52" s="278" t="str">
        <v/>
      </c>
      <c r="U52" s="279" t="str">
        <v/>
      </c>
      <c r="V52" s="168" t="str">
        <v/>
      </c>
      <c r="W52" s="169" t="str">
        <f>IF(R52="","",COUNTIF(R12:R52,"-"))</f>
        <v/>
      </c>
      <c r="X52" s="170" t="str">
        <v/>
      </c>
      <c r="Y52" s="170" t="str">
        <v/>
      </c>
      <c r="Z52" s="170" t="str">
        <v/>
      </c>
      <c r="AA52" s="170" t="str">
        <v/>
      </c>
      <c r="AB52" s="170" t="str">
        <v/>
      </c>
      <c r="AC52" s="170" t="str">
        <v/>
      </c>
      <c r="AD52" s="170" t="str">
        <v/>
      </c>
      <c r="AE52" s="170" t="str">
        <f>IF(R52="","",IF(AD52="0","0",COUNTIF(AD12:AD51,AD52)))</f>
        <v/>
      </c>
      <c r="AF52" s="170" t="str">
        <v/>
      </c>
      <c r="AG52" s="170" t="str">
        <v/>
      </c>
      <c r="AH52" s="170" t="str">
        <v/>
      </c>
      <c r="AI52" s="170" t="str">
        <v/>
      </c>
      <c r="AJ52" s="170" t="str">
        <v/>
      </c>
      <c r="AK52" s="170" t="str">
        <v/>
      </c>
      <c r="AL52" s="279" t="str">
        <v>BYE</v>
      </c>
      <c r="AM52" s="169">
        <f>COUNTIF(AS12:AS52,"W")</f>
        <v>0</v>
      </c>
      <c r="AN52" s="169" t="str">
        <f>IF(AR52="","",COUNTIF(AR12:AR52,"-"))</f>
        <v/>
      </c>
      <c r="AO52" s="169" t="str">
        <v/>
      </c>
      <c r="AP52" s="177" t="str">
        <v/>
      </c>
      <c r="AQ52" s="178" t="str">
        <v>BYE</v>
      </c>
      <c r="AR52" s="179" t="str">
        <v/>
      </c>
      <c r="AS52" s="57"/>
      <c r="AT52" s="113"/>
      <c r="AU52"/>
    </row>
    <row r="53" spans="1:47" ht="21.75" customHeight="1" thickBot="1">
      <c r="A53" s="116">
        <v>42</v>
      </c>
      <c r="B53" s="70"/>
      <c r="C53" s="71"/>
      <c r="D53" s="59"/>
      <c r="E53" s="50"/>
      <c r="F53" s="294"/>
      <c r="G53" s="294"/>
      <c r="H53" s="153" t="str">
        <v/>
      </c>
      <c r="I53" s="154" t="str">
        <v/>
      </c>
      <c r="J53" s="150"/>
      <c r="K53" s="62"/>
      <c r="L53" s="53"/>
      <c r="M53" s="295"/>
      <c r="N53" s="295"/>
      <c r="O53" s="174" t="str">
        <v/>
      </c>
      <c r="P53" s="175" t="str">
        <v/>
      </c>
      <c r="Q53" s="169" t="str">
        <v/>
      </c>
      <c r="R53" s="166" t="str">
        <f t="shared" si="1"/>
        <v/>
      </c>
      <c r="S53" s="176" t="str">
        <v/>
      </c>
      <c r="T53" s="278" t="str">
        <v/>
      </c>
      <c r="U53" s="279" t="str">
        <v/>
      </c>
      <c r="V53" s="168" t="str">
        <v/>
      </c>
      <c r="W53" s="169" t="str">
        <f>IF(R53="","",COUNTIF(R12:R53,"-"))</f>
        <v/>
      </c>
      <c r="X53" s="170" t="str">
        <v/>
      </c>
      <c r="Y53" s="170" t="str">
        <v/>
      </c>
      <c r="Z53" s="170" t="str">
        <v/>
      </c>
      <c r="AA53" s="170" t="str">
        <v/>
      </c>
      <c r="AB53" s="170" t="str">
        <v/>
      </c>
      <c r="AC53" s="170" t="str">
        <v/>
      </c>
      <c r="AD53" s="170" t="str">
        <v/>
      </c>
      <c r="AE53" s="170" t="str">
        <f>IF(R53="","",IF(AD53="0","0",COUNTIF(AD12:AD52,AD53)))</f>
        <v/>
      </c>
      <c r="AF53" s="170" t="str">
        <v/>
      </c>
      <c r="AG53" s="170" t="str">
        <v/>
      </c>
      <c r="AH53" s="170" t="str">
        <v/>
      </c>
      <c r="AI53" s="170" t="str">
        <v/>
      </c>
      <c r="AJ53" s="170" t="str">
        <v/>
      </c>
      <c r="AK53" s="170" t="str">
        <v/>
      </c>
      <c r="AL53" s="279" t="str">
        <v>BYE</v>
      </c>
      <c r="AM53" s="169">
        <f>COUNTIF(AS12:AS53,"W")</f>
        <v>0</v>
      </c>
      <c r="AN53" s="169" t="str">
        <f>IF(AR53="","",COUNTIF(AR12:AR53,"-"))</f>
        <v/>
      </c>
      <c r="AO53" s="169" t="str">
        <v/>
      </c>
      <c r="AP53" s="177" t="str">
        <v/>
      </c>
      <c r="AQ53" s="178" t="str">
        <v>BYE</v>
      </c>
      <c r="AR53" s="179" t="str">
        <v/>
      </c>
      <c r="AS53" s="57"/>
      <c r="AT53" s="113"/>
      <c r="AU53"/>
    </row>
    <row r="54" spans="1:47" ht="21.75" customHeight="1">
      <c r="A54" s="117">
        <v>43</v>
      </c>
      <c r="B54" s="73"/>
      <c r="C54" s="74"/>
      <c r="D54" s="60"/>
      <c r="E54" s="51"/>
      <c r="F54" s="292"/>
      <c r="G54" s="292"/>
      <c r="H54" s="151" t="str">
        <v/>
      </c>
      <c r="I54" s="155" t="str">
        <v/>
      </c>
      <c r="J54" s="150"/>
      <c r="K54" s="63"/>
      <c r="L54" s="54"/>
      <c r="M54" s="293"/>
      <c r="N54" s="293"/>
      <c r="O54" s="164" t="str">
        <v/>
      </c>
      <c r="P54" s="180" t="str">
        <v/>
      </c>
      <c r="Q54" s="169" t="str">
        <v/>
      </c>
      <c r="R54" s="166" t="str">
        <f t="shared" si="1"/>
        <v/>
      </c>
      <c r="S54" s="176" t="str">
        <v/>
      </c>
      <c r="T54" s="278" t="str">
        <v/>
      </c>
      <c r="U54" s="279" t="str">
        <v/>
      </c>
      <c r="V54" s="168" t="str">
        <v/>
      </c>
      <c r="W54" s="169" t="str">
        <f>IF(R54="","",COUNTIF(R12:R54,"-"))</f>
        <v/>
      </c>
      <c r="X54" s="170" t="str">
        <v/>
      </c>
      <c r="Y54" s="170" t="str">
        <v/>
      </c>
      <c r="Z54" s="170" t="str">
        <v/>
      </c>
      <c r="AA54" s="170" t="str">
        <v/>
      </c>
      <c r="AB54" s="170" t="str">
        <v/>
      </c>
      <c r="AC54" s="170" t="str">
        <v/>
      </c>
      <c r="AD54" s="170" t="str">
        <v/>
      </c>
      <c r="AE54" s="170" t="str">
        <f>IF(R54="","",IF(AD54="0","0",COUNTIF(AD12:AD53,AD54)))</f>
        <v/>
      </c>
      <c r="AF54" s="170" t="str">
        <v/>
      </c>
      <c r="AG54" s="170" t="str">
        <v/>
      </c>
      <c r="AH54" s="170" t="str">
        <v/>
      </c>
      <c r="AI54" s="170" t="str">
        <v/>
      </c>
      <c r="AJ54" s="170" t="str">
        <v/>
      </c>
      <c r="AK54" s="170" t="str">
        <v/>
      </c>
      <c r="AL54" s="279" t="str">
        <v>BYE</v>
      </c>
      <c r="AM54" s="169">
        <f>COUNTIF(AS12:AS54,"W")</f>
        <v>0</v>
      </c>
      <c r="AN54" s="169" t="str">
        <f>IF(AR54="","",COUNTIF(AR12:AR54,"-"))</f>
        <v/>
      </c>
      <c r="AO54" s="169" t="str">
        <v/>
      </c>
      <c r="AP54" s="177" t="str">
        <v/>
      </c>
      <c r="AQ54" s="178" t="str">
        <v>BYE</v>
      </c>
      <c r="AR54" s="179" t="str">
        <v/>
      </c>
      <c r="AS54" s="57"/>
      <c r="AT54" s="113"/>
      <c r="AU54"/>
    </row>
    <row r="55" spans="1:47" ht="21.75" customHeight="1" thickBot="1">
      <c r="A55" s="116">
        <v>44</v>
      </c>
      <c r="B55" s="70"/>
      <c r="C55" s="71"/>
      <c r="D55" s="59"/>
      <c r="E55" s="50"/>
      <c r="F55" s="294"/>
      <c r="G55" s="294"/>
      <c r="H55" s="153" t="str">
        <v/>
      </c>
      <c r="I55" s="154" t="str">
        <v/>
      </c>
      <c r="J55" s="150"/>
      <c r="K55" s="62"/>
      <c r="L55" s="53"/>
      <c r="M55" s="295"/>
      <c r="N55" s="295"/>
      <c r="O55" s="174" t="str">
        <v/>
      </c>
      <c r="P55" s="175" t="str">
        <v/>
      </c>
      <c r="Q55" s="169" t="str">
        <v/>
      </c>
      <c r="R55" s="166" t="str">
        <f t="shared" si="1"/>
        <v/>
      </c>
      <c r="S55" s="176" t="str">
        <v/>
      </c>
      <c r="T55" s="278" t="str">
        <v/>
      </c>
      <c r="U55" s="279" t="str">
        <v/>
      </c>
      <c r="V55" s="168" t="str">
        <v/>
      </c>
      <c r="W55" s="169" t="str">
        <f>IF(R55="","",COUNTIF(R12:R55,"-"))</f>
        <v/>
      </c>
      <c r="X55" s="170" t="str">
        <v/>
      </c>
      <c r="Y55" s="170" t="str">
        <v/>
      </c>
      <c r="Z55" s="170" t="str">
        <v/>
      </c>
      <c r="AA55" s="170" t="str">
        <v/>
      </c>
      <c r="AB55" s="170" t="str">
        <v/>
      </c>
      <c r="AC55" s="170" t="str">
        <v/>
      </c>
      <c r="AD55" s="170" t="str">
        <v/>
      </c>
      <c r="AE55" s="170" t="str">
        <f>IF(R55="","",IF(AD55="0","0",COUNTIF(AD12:AD54,AD55)))</f>
        <v/>
      </c>
      <c r="AF55" s="170" t="str">
        <v/>
      </c>
      <c r="AG55" s="170" t="str">
        <v/>
      </c>
      <c r="AH55" s="170" t="str">
        <v/>
      </c>
      <c r="AI55" s="170" t="str">
        <v/>
      </c>
      <c r="AJ55" s="170" t="str">
        <v/>
      </c>
      <c r="AK55" s="170" t="str">
        <v/>
      </c>
      <c r="AL55" s="279" t="str">
        <v>BYE</v>
      </c>
      <c r="AM55" s="169">
        <f>COUNTIF(AS12:AS55,"W")</f>
        <v>0</v>
      </c>
      <c r="AN55" s="169" t="str">
        <f>IF(AR55="","",COUNTIF(AR12:AR55,"-"))</f>
        <v/>
      </c>
      <c r="AO55" s="169" t="str">
        <v/>
      </c>
      <c r="AP55" s="177" t="str">
        <v/>
      </c>
      <c r="AQ55" s="178" t="str">
        <v>BYE</v>
      </c>
      <c r="AR55" s="179" t="str">
        <v/>
      </c>
      <c r="AS55" s="57"/>
      <c r="AT55" s="113"/>
      <c r="AU55"/>
    </row>
    <row r="56" spans="1:47" ht="21.75" customHeight="1">
      <c r="A56" s="117">
        <v>45</v>
      </c>
      <c r="B56" s="73"/>
      <c r="C56" s="74"/>
      <c r="D56" s="60"/>
      <c r="E56" s="51"/>
      <c r="F56" s="292"/>
      <c r="G56" s="292"/>
      <c r="H56" s="151" t="str">
        <v/>
      </c>
      <c r="I56" s="155" t="str">
        <v/>
      </c>
      <c r="J56" s="150"/>
      <c r="K56" s="63"/>
      <c r="L56" s="54"/>
      <c r="M56" s="293"/>
      <c r="N56" s="293"/>
      <c r="O56" s="164" t="str">
        <v/>
      </c>
      <c r="P56" s="180" t="str">
        <v/>
      </c>
      <c r="Q56" s="169" t="str">
        <v/>
      </c>
      <c r="R56" s="166" t="str">
        <f t="shared" si="1"/>
        <v/>
      </c>
      <c r="S56" s="176" t="str">
        <v/>
      </c>
      <c r="T56" s="278" t="str">
        <v/>
      </c>
      <c r="U56" s="279" t="str">
        <v/>
      </c>
      <c r="V56" s="168" t="str">
        <v/>
      </c>
      <c r="W56" s="169" t="str">
        <f>IF(R56="","",COUNTIF(R12:R56,"-"))</f>
        <v/>
      </c>
      <c r="X56" s="170" t="str">
        <v/>
      </c>
      <c r="Y56" s="170" t="str">
        <v/>
      </c>
      <c r="Z56" s="170" t="str">
        <v/>
      </c>
      <c r="AA56" s="170" t="str">
        <v/>
      </c>
      <c r="AB56" s="170" t="str">
        <v/>
      </c>
      <c r="AC56" s="170" t="str">
        <v/>
      </c>
      <c r="AD56" s="170" t="str">
        <v/>
      </c>
      <c r="AE56" s="170" t="str">
        <f>IF(R56="","",IF(AD56="0","0",COUNTIF(AD12:AD55,AD56)))</f>
        <v/>
      </c>
      <c r="AF56" s="170" t="str">
        <v/>
      </c>
      <c r="AG56" s="170" t="str">
        <v/>
      </c>
      <c r="AH56" s="170" t="str">
        <v/>
      </c>
      <c r="AI56" s="170" t="str">
        <v/>
      </c>
      <c r="AJ56" s="170" t="str">
        <v/>
      </c>
      <c r="AK56" s="170" t="str">
        <v/>
      </c>
      <c r="AL56" s="279" t="str">
        <v>BYE</v>
      </c>
      <c r="AM56" s="169">
        <f>COUNTIF(AS12:AS56,"W")</f>
        <v>0</v>
      </c>
      <c r="AN56" s="169" t="str">
        <f>IF(AR56="","",COUNTIF(AR12:AR56,"-"))</f>
        <v/>
      </c>
      <c r="AO56" s="169" t="str">
        <v/>
      </c>
      <c r="AP56" s="177" t="str">
        <v/>
      </c>
      <c r="AQ56" s="178" t="str">
        <v>BYE</v>
      </c>
      <c r="AR56" s="179" t="str">
        <v/>
      </c>
      <c r="AS56" s="57"/>
      <c r="AT56" s="113"/>
      <c r="AU56"/>
    </row>
    <row r="57" spans="1:47" ht="21.75" customHeight="1" thickBot="1">
      <c r="A57" s="116">
        <v>46</v>
      </c>
      <c r="B57" s="70"/>
      <c r="C57" s="71"/>
      <c r="D57" s="59"/>
      <c r="E57" s="50"/>
      <c r="F57" s="294"/>
      <c r="G57" s="294"/>
      <c r="H57" s="153" t="str">
        <v/>
      </c>
      <c r="I57" s="154" t="str">
        <v/>
      </c>
      <c r="J57" s="150"/>
      <c r="K57" s="62"/>
      <c r="L57" s="53"/>
      <c r="M57" s="295"/>
      <c r="N57" s="295"/>
      <c r="O57" s="174" t="str">
        <v/>
      </c>
      <c r="P57" s="175" t="str">
        <v/>
      </c>
      <c r="Q57" s="169" t="str">
        <v/>
      </c>
      <c r="R57" s="166" t="str">
        <f t="shared" si="1"/>
        <v/>
      </c>
      <c r="S57" s="176" t="str">
        <v/>
      </c>
      <c r="T57" s="278" t="str">
        <v/>
      </c>
      <c r="U57" s="279" t="str">
        <v/>
      </c>
      <c r="V57" s="168" t="str">
        <v/>
      </c>
      <c r="W57" s="169" t="str">
        <f>IF(R57="","",COUNTIF(R12:R57,"-"))</f>
        <v/>
      </c>
      <c r="X57" s="170" t="str">
        <v/>
      </c>
      <c r="Y57" s="170" t="str">
        <v/>
      </c>
      <c r="Z57" s="170" t="str">
        <v/>
      </c>
      <c r="AA57" s="170" t="str">
        <v/>
      </c>
      <c r="AB57" s="170" t="str">
        <v/>
      </c>
      <c r="AC57" s="170" t="str">
        <v/>
      </c>
      <c r="AD57" s="170" t="str">
        <v/>
      </c>
      <c r="AE57" s="170" t="str">
        <f>IF(R57="","",IF(AD57="0","0",COUNTIF(AD12:AD56,AD57)))</f>
        <v/>
      </c>
      <c r="AF57" s="170" t="str">
        <v/>
      </c>
      <c r="AG57" s="170" t="str">
        <v/>
      </c>
      <c r="AH57" s="170" t="str">
        <v/>
      </c>
      <c r="AI57" s="170" t="str">
        <v/>
      </c>
      <c r="AJ57" s="170" t="str">
        <v/>
      </c>
      <c r="AK57" s="170" t="str">
        <v/>
      </c>
      <c r="AL57" s="279" t="str">
        <v>BYE</v>
      </c>
      <c r="AM57" s="169">
        <f>COUNTIF(AS12:AS57,"W")</f>
        <v>0</v>
      </c>
      <c r="AN57" s="169" t="str">
        <f>IF(AR57="","",COUNTIF(AR12:AR57,"-"))</f>
        <v/>
      </c>
      <c r="AO57" s="169" t="str">
        <v/>
      </c>
      <c r="AP57" s="177" t="str">
        <v/>
      </c>
      <c r="AQ57" s="178" t="str">
        <v>BYE</v>
      </c>
      <c r="AR57" s="179" t="str">
        <v/>
      </c>
      <c r="AS57" s="57"/>
      <c r="AT57" s="113"/>
      <c r="AU57"/>
    </row>
    <row r="58" spans="1:47" ht="21.75" customHeight="1">
      <c r="A58" s="117">
        <v>47</v>
      </c>
      <c r="B58" s="73"/>
      <c r="C58" s="74"/>
      <c r="D58" s="60"/>
      <c r="E58" s="51"/>
      <c r="F58" s="292"/>
      <c r="G58" s="292"/>
      <c r="H58" s="151" t="str">
        <v/>
      </c>
      <c r="I58" s="155" t="str">
        <v/>
      </c>
      <c r="J58" s="150"/>
      <c r="K58" s="63"/>
      <c r="L58" s="54"/>
      <c r="M58" s="293"/>
      <c r="N58" s="293"/>
      <c r="O58" s="164" t="str">
        <v/>
      </c>
      <c r="P58" s="180" t="str">
        <v/>
      </c>
      <c r="Q58" s="169" t="str">
        <v/>
      </c>
      <c r="R58" s="166" t="str">
        <f t="shared" si="1"/>
        <v/>
      </c>
      <c r="S58" s="176" t="str">
        <v/>
      </c>
      <c r="T58" s="278" t="str">
        <v/>
      </c>
      <c r="U58" s="279" t="str">
        <v/>
      </c>
      <c r="V58" s="168" t="str">
        <v/>
      </c>
      <c r="W58" s="169" t="str">
        <f>IF(R58="","",COUNTIF(R12:R58,"-"))</f>
        <v/>
      </c>
      <c r="X58" s="170" t="str">
        <v/>
      </c>
      <c r="Y58" s="170" t="str">
        <v/>
      </c>
      <c r="Z58" s="170" t="str">
        <v/>
      </c>
      <c r="AA58" s="170" t="str">
        <v/>
      </c>
      <c r="AB58" s="170" t="str">
        <v/>
      </c>
      <c r="AC58" s="170" t="str">
        <v/>
      </c>
      <c r="AD58" s="170" t="str">
        <v/>
      </c>
      <c r="AE58" s="170" t="str">
        <f>IF(R58="","",IF(AD58="0","0",COUNTIF(AD12:AD57,AD58)))</f>
        <v/>
      </c>
      <c r="AF58" s="170" t="str">
        <v/>
      </c>
      <c r="AG58" s="170" t="str">
        <v/>
      </c>
      <c r="AH58" s="170" t="str">
        <v/>
      </c>
      <c r="AI58" s="170" t="str">
        <v/>
      </c>
      <c r="AJ58" s="170" t="str">
        <v/>
      </c>
      <c r="AK58" s="170" t="str">
        <v/>
      </c>
      <c r="AL58" s="279" t="str">
        <v>BYE</v>
      </c>
      <c r="AM58" s="169">
        <f>COUNTIF(AS12:AS58,"W")</f>
        <v>0</v>
      </c>
      <c r="AN58" s="169" t="str">
        <f>IF(AR58="","",COUNTIF(AR12:AR58,"-"))</f>
        <v/>
      </c>
      <c r="AO58" s="169" t="str">
        <v/>
      </c>
      <c r="AP58" s="177" t="str">
        <v/>
      </c>
      <c r="AQ58" s="178" t="str">
        <v>BYE</v>
      </c>
      <c r="AR58" s="179" t="str">
        <v/>
      </c>
      <c r="AS58" s="57"/>
      <c r="AT58" s="113"/>
      <c r="AU58"/>
    </row>
    <row r="59" spans="1:47" ht="21.75" customHeight="1" thickBot="1">
      <c r="A59" s="116">
        <v>48</v>
      </c>
      <c r="B59" s="70"/>
      <c r="C59" s="71"/>
      <c r="D59" s="59"/>
      <c r="E59" s="50"/>
      <c r="F59" s="294"/>
      <c r="G59" s="294"/>
      <c r="H59" s="153" t="str">
        <v/>
      </c>
      <c r="I59" s="154" t="str">
        <v/>
      </c>
      <c r="J59" s="150"/>
      <c r="K59" s="62"/>
      <c r="L59" s="53"/>
      <c r="M59" s="295"/>
      <c r="N59" s="295"/>
      <c r="O59" s="174" t="str">
        <v/>
      </c>
      <c r="P59" s="175" t="str">
        <v/>
      </c>
      <c r="Q59" s="169" t="str">
        <v/>
      </c>
      <c r="R59" s="166" t="str">
        <f t="shared" si="1"/>
        <v/>
      </c>
      <c r="S59" s="176" t="str">
        <v/>
      </c>
      <c r="T59" s="278" t="str">
        <v/>
      </c>
      <c r="U59" s="279" t="str">
        <v/>
      </c>
      <c r="V59" s="168" t="str">
        <v/>
      </c>
      <c r="W59" s="169" t="str">
        <f>IF(R59="","",COUNTIF(R12:R59,"-"))</f>
        <v/>
      </c>
      <c r="X59" s="170" t="str">
        <v/>
      </c>
      <c r="Y59" s="170" t="str">
        <v/>
      </c>
      <c r="Z59" s="170" t="str">
        <v/>
      </c>
      <c r="AA59" s="170" t="str">
        <v/>
      </c>
      <c r="AB59" s="170" t="str">
        <v/>
      </c>
      <c r="AC59" s="170" t="str">
        <v/>
      </c>
      <c r="AD59" s="170" t="str">
        <v/>
      </c>
      <c r="AE59" s="170" t="str">
        <f>IF(R59="","",IF(AD59="0","0",COUNTIF(AD12:AD58,AD59)))</f>
        <v/>
      </c>
      <c r="AF59" s="170" t="str">
        <v/>
      </c>
      <c r="AG59" s="170" t="str">
        <v/>
      </c>
      <c r="AH59" s="170" t="str">
        <v/>
      </c>
      <c r="AI59" s="170" t="str">
        <v/>
      </c>
      <c r="AJ59" s="170" t="str">
        <v/>
      </c>
      <c r="AK59" s="170" t="str">
        <v/>
      </c>
      <c r="AL59" s="279" t="str">
        <v>BYE</v>
      </c>
      <c r="AM59" s="169">
        <f>COUNTIF(AS12:AS59,"W")</f>
        <v>0</v>
      </c>
      <c r="AN59" s="169" t="str">
        <f>IF(AR59="","",COUNTIF(AR12:AR59,"-"))</f>
        <v/>
      </c>
      <c r="AO59" s="169" t="str">
        <v/>
      </c>
      <c r="AP59" s="177" t="str">
        <v/>
      </c>
      <c r="AQ59" s="178" t="str">
        <v>BYE</v>
      </c>
      <c r="AR59" s="179" t="str">
        <v/>
      </c>
      <c r="AS59" s="57"/>
      <c r="AT59" s="113"/>
      <c r="AU59"/>
    </row>
    <row r="60" spans="1:47" ht="21.75" customHeight="1" thickBot="1">
      <c r="A60" s="124">
        <v>49</v>
      </c>
      <c r="B60" s="125"/>
      <c r="C60" s="126"/>
      <c r="D60" s="127"/>
      <c r="E60" s="128"/>
      <c r="F60" s="297"/>
      <c r="G60" s="297"/>
      <c r="H60" s="156" t="str">
        <v/>
      </c>
      <c r="I60" s="157" t="str">
        <v/>
      </c>
      <c r="J60" s="150"/>
      <c r="K60" s="63"/>
      <c r="L60" s="54"/>
      <c r="M60" s="293"/>
      <c r="N60" s="293"/>
      <c r="O60" s="164" t="str">
        <v/>
      </c>
      <c r="P60" s="180" t="str">
        <v/>
      </c>
      <c r="Q60" s="169" t="str">
        <v/>
      </c>
      <c r="R60" s="166" t="str">
        <f t="shared" si="1"/>
        <v/>
      </c>
      <c r="S60" s="176" t="str">
        <v/>
      </c>
      <c r="T60" s="278" t="str">
        <v/>
      </c>
      <c r="U60" s="279" t="str">
        <v/>
      </c>
      <c r="V60" s="168" t="str">
        <v/>
      </c>
      <c r="W60" s="169" t="str">
        <f>IF(R60="","",COUNTIF(R12:R60,"-"))</f>
        <v/>
      </c>
      <c r="X60" s="170" t="str">
        <v/>
      </c>
      <c r="Y60" s="170" t="str">
        <v/>
      </c>
      <c r="Z60" s="170" t="str">
        <v/>
      </c>
      <c r="AA60" s="170" t="str">
        <v/>
      </c>
      <c r="AB60" s="170" t="str">
        <v/>
      </c>
      <c r="AC60" s="170" t="str">
        <v/>
      </c>
      <c r="AD60" s="170" t="str">
        <v/>
      </c>
      <c r="AE60" s="170" t="str">
        <f>IF(R60="","",IF(AD60="0","0",COUNTIF(AD12:AD59,AD60)))</f>
        <v/>
      </c>
      <c r="AF60" s="170" t="str">
        <v/>
      </c>
      <c r="AG60" s="170" t="str">
        <v/>
      </c>
      <c r="AH60" s="170" t="str">
        <v/>
      </c>
      <c r="AI60" s="170" t="str">
        <v/>
      </c>
      <c r="AJ60" s="170" t="str">
        <v/>
      </c>
      <c r="AK60" s="170" t="str">
        <v/>
      </c>
      <c r="AL60" s="279" t="str">
        <v>BYE</v>
      </c>
      <c r="AM60" s="169">
        <f>COUNTIF(AS12:AS60,"W")</f>
        <v>0</v>
      </c>
      <c r="AN60" s="169" t="str">
        <f>IF(AR60="","",COUNTIF(AR12:AR60,"-"))</f>
        <v/>
      </c>
      <c r="AO60" s="169" t="str">
        <v/>
      </c>
      <c r="AP60" s="177" t="str">
        <v/>
      </c>
      <c r="AQ60" s="178" t="str">
        <v>BYE</v>
      </c>
      <c r="AR60" s="179" t="str">
        <v/>
      </c>
      <c r="AS60" s="57"/>
      <c r="AT60" s="113"/>
      <c r="AU60"/>
    </row>
    <row r="61" spans="1:47" ht="21.75" customHeight="1" thickBot="1">
      <c r="A61" s="129">
        <v>50</v>
      </c>
      <c r="B61" s="130"/>
      <c r="C61" s="131"/>
      <c r="D61" s="132"/>
      <c r="E61" s="133"/>
      <c r="F61" s="298"/>
      <c r="G61" s="298"/>
      <c r="H61" s="158" t="str">
        <v/>
      </c>
      <c r="I61" s="159" t="str">
        <v/>
      </c>
      <c r="J61" s="150"/>
      <c r="K61" s="139"/>
      <c r="L61" s="140"/>
      <c r="M61" s="299"/>
      <c r="N61" s="299"/>
      <c r="O61" s="182" t="str">
        <v/>
      </c>
      <c r="P61" s="183" t="str">
        <v/>
      </c>
      <c r="Q61" s="169" t="str">
        <v/>
      </c>
      <c r="R61" s="166" t="str">
        <f t="shared" si="1"/>
        <v/>
      </c>
      <c r="S61" s="184" t="str">
        <v/>
      </c>
      <c r="T61" s="278" t="str">
        <v/>
      </c>
      <c r="U61" s="279" t="str">
        <v/>
      </c>
      <c r="V61" s="168" t="str">
        <v/>
      </c>
      <c r="W61" s="169" t="str">
        <f>IF(R61="","",COUNTIF(R12:R61,"-"))</f>
        <v/>
      </c>
      <c r="X61" s="170" t="str">
        <v/>
      </c>
      <c r="Y61" s="170" t="str">
        <v/>
      </c>
      <c r="Z61" s="170" t="str">
        <v/>
      </c>
      <c r="AA61" s="170" t="str">
        <v/>
      </c>
      <c r="AB61" s="170" t="str">
        <v/>
      </c>
      <c r="AC61" s="170" t="str">
        <v/>
      </c>
      <c r="AD61" s="170" t="str">
        <v/>
      </c>
      <c r="AE61" s="170" t="str">
        <f>IF(R61="","",IF(AD61="0","0",COUNTIF(AD12:AD60,AD61)))</f>
        <v/>
      </c>
      <c r="AF61" s="170" t="str">
        <v/>
      </c>
      <c r="AG61" s="170" t="str">
        <v/>
      </c>
      <c r="AH61" s="170" t="str">
        <v/>
      </c>
      <c r="AI61" s="170" t="str">
        <v/>
      </c>
      <c r="AJ61" s="170" t="str">
        <v/>
      </c>
      <c r="AK61" s="170" t="str">
        <v/>
      </c>
      <c r="AL61" s="279" t="str">
        <v>BYE</v>
      </c>
      <c r="AM61" s="169">
        <f>COUNTIF(AS12:AS61,"W")</f>
        <v>0</v>
      </c>
      <c r="AN61" s="169" t="str">
        <f>IF(AR61="","",COUNTIF(AR12:AR61,"-"))</f>
        <v/>
      </c>
      <c r="AO61" s="169" t="str">
        <v/>
      </c>
      <c r="AP61" s="185" t="str">
        <v/>
      </c>
      <c r="AQ61" s="186" t="str">
        <v>BYE</v>
      </c>
      <c r="AR61" s="187" t="str">
        <v/>
      </c>
      <c r="AS61" s="143"/>
      <c r="AT61" s="113"/>
      <c r="AU61"/>
    </row>
    <row r="62" spans="1:47" ht="21.75" customHeight="1">
      <c r="A62" s="134">
        <v>51</v>
      </c>
      <c r="B62" s="135"/>
      <c r="C62" s="136"/>
      <c r="D62" s="137"/>
      <c r="E62" s="138"/>
      <c r="F62" s="300"/>
      <c r="G62" s="300"/>
      <c r="H62" s="160" t="str">
        <v/>
      </c>
      <c r="I62" s="161" t="str">
        <v/>
      </c>
      <c r="J62" s="149"/>
      <c r="K62" s="141"/>
      <c r="L62" s="142"/>
      <c r="M62" s="301"/>
      <c r="N62" s="301"/>
      <c r="O62" s="188" t="str">
        <v/>
      </c>
      <c r="P62" s="189" t="str">
        <v/>
      </c>
      <c r="Q62" s="277" t="str">
        <v/>
      </c>
      <c r="R62" s="166" t="str">
        <f t="shared" si="1"/>
        <v/>
      </c>
      <c r="S62" s="176" t="str">
        <v/>
      </c>
      <c r="T62" s="278" t="str">
        <v/>
      </c>
      <c r="U62" s="279" t="str">
        <v/>
      </c>
      <c r="V62" s="168" t="str">
        <v/>
      </c>
      <c r="W62" s="169" t="str">
        <f>IF(R62="","",COUNTIF(R12:R62,"-"))</f>
        <v/>
      </c>
      <c r="X62" s="170" t="str">
        <v/>
      </c>
      <c r="Y62" s="170" t="str">
        <v/>
      </c>
      <c r="Z62" s="170" t="str">
        <v/>
      </c>
      <c r="AA62" s="170" t="str">
        <v/>
      </c>
      <c r="AB62" s="170" t="str">
        <v/>
      </c>
      <c r="AC62" s="170" t="str">
        <v/>
      </c>
      <c r="AD62" s="170" t="str">
        <v/>
      </c>
      <c r="AE62" s="170" t="str">
        <f>IF(R62="","",IF(AD62="0","0",COUNTIF(AD12:AD61,AD62)))</f>
        <v/>
      </c>
      <c r="AF62" s="170" t="str">
        <v/>
      </c>
      <c r="AG62" s="170" t="str">
        <v/>
      </c>
      <c r="AH62" s="170" t="str">
        <v/>
      </c>
      <c r="AI62" s="170" t="str">
        <v/>
      </c>
      <c r="AJ62" s="170" t="str">
        <v/>
      </c>
      <c r="AK62" s="170" t="str">
        <v/>
      </c>
      <c r="AL62" s="279" t="str">
        <v>BYE</v>
      </c>
      <c r="AM62" s="169">
        <f>COUNTIF(AS12:AS62,"W")</f>
        <v>0</v>
      </c>
      <c r="AN62" s="169" t="str">
        <f>IF(AR62="","",COUNTIF(AR12:AR62,"-"))</f>
        <v/>
      </c>
      <c r="AO62" s="169" t="str">
        <v/>
      </c>
      <c r="AP62" s="177" t="str">
        <v/>
      </c>
      <c r="AQ62" s="178" t="str">
        <v>BYE</v>
      </c>
      <c r="AR62" s="179" t="str">
        <v/>
      </c>
      <c r="AS62" s="57"/>
    </row>
    <row r="63" spans="1:47" ht="21.75" customHeight="1" thickBot="1">
      <c r="A63" s="116">
        <v>52</v>
      </c>
      <c r="B63" s="70"/>
      <c r="C63" s="71"/>
      <c r="D63" s="72"/>
      <c r="E63" s="50"/>
      <c r="F63" s="294"/>
      <c r="G63" s="294"/>
      <c r="H63" s="153" t="str">
        <v/>
      </c>
      <c r="I63" s="154" t="str">
        <v/>
      </c>
      <c r="J63" s="149"/>
      <c r="K63" s="62"/>
      <c r="L63" s="53"/>
      <c r="M63" s="295"/>
      <c r="N63" s="295"/>
      <c r="O63" s="174" t="str">
        <v/>
      </c>
      <c r="P63" s="175" t="str">
        <v/>
      </c>
      <c r="Q63" s="277" t="str">
        <v/>
      </c>
      <c r="R63" s="166" t="str">
        <f t="shared" si="1"/>
        <v/>
      </c>
      <c r="S63" s="176" t="str">
        <v/>
      </c>
      <c r="T63" s="278" t="str">
        <v/>
      </c>
      <c r="U63" s="279" t="str">
        <v/>
      </c>
      <c r="V63" s="168" t="str">
        <v/>
      </c>
      <c r="W63" s="169" t="str">
        <f>IF(R63="","",COUNTIF(R12:R63,"-"))</f>
        <v/>
      </c>
      <c r="X63" s="170" t="str">
        <v/>
      </c>
      <c r="Y63" s="170" t="str">
        <v/>
      </c>
      <c r="Z63" s="170" t="str">
        <v/>
      </c>
      <c r="AA63" s="170" t="str">
        <v/>
      </c>
      <c r="AB63" s="170" t="str">
        <v/>
      </c>
      <c r="AC63" s="170" t="str">
        <v/>
      </c>
      <c r="AD63" s="170" t="str">
        <v/>
      </c>
      <c r="AE63" s="170" t="str">
        <f>IF(R63="","",IF(AD63="0","0",COUNTIF(AD12:AD62,AD63)))</f>
        <v/>
      </c>
      <c r="AF63" s="170" t="str">
        <v/>
      </c>
      <c r="AG63" s="170" t="str">
        <v/>
      </c>
      <c r="AH63" s="170" t="str">
        <v/>
      </c>
      <c r="AI63" s="170" t="str">
        <v/>
      </c>
      <c r="AJ63" s="170" t="str">
        <v/>
      </c>
      <c r="AK63" s="170" t="str">
        <v/>
      </c>
      <c r="AL63" s="279" t="str">
        <v>BYE</v>
      </c>
      <c r="AM63" s="169">
        <f>COUNTIF(AS12:AS63,"W")</f>
        <v>0</v>
      </c>
      <c r="AN63" s="169" t="str">
        <f>IF(AR63="","",COUNTIF(AR12:AR63,"-"))</f>
        <v/>
      </c>
      <c r="AO63" s="169" t="str">
        <v/>
      </c>
      <c r="AP63" s="177" t="str">
        <v/>
      </c>
      <c r="AQ63" s="178" t="str">
        <v>BYE</v>
      </c>
      <c r="AR63" s="179" t="str">
        <v/>
      </c>
      <c r="AS63" s="57"/>
    </row>
    <row r="64" spans="1:47" ht="21.75" customHeight="1">
      <c r="A64" s="117">
        <v>53</v>
      </c>
      <c r="B64" s="73"/>
      <c r="C64" s="74"/>
      <c r="D64" s="75"/>
      <c r="E64" s="51"/>
      <c r="F64" s="292"/>
      <c r="G64" s="292"/>
      <c r="H64" s="151" t="str">
        <v/>
      </c>
      <c r="I64" s="155" t="str">
        <v/>
      </c>
      <c r="J64" s="149"/>
      <c r="K64" s="63"/>
      <c r="L64" s="54"/>
      <c r="M64" s="293"/>
      <c r="N64" s="293"/>
      <c r="O64" s="164" t="str">
        <v/>
      </c>
      <c r="P64" s="180" t="str">
        <v/>
      </c>
      <c r="Q64" s="277" t="str">
        <v/>
      </c>
      <c r="R64" s="166" t="str">
        <f t="shared" si="1"/>
        <v/>
      </c>
      <c r="S64" s="176" t="str">
        <v/>
      </c>
      <c r="T64" s="278" t="str">
        <v/>
      </c>
      <c r="U64" s="280" t="str">
        <v/>
      </c>
      <c r="V64" s="168" t="str">
        <v/>
      </c>
      <c r="W64" s="169" t="str">
        <f>IF(R64="","",COUNTIF(R12:R64,"-"))</f>
        <v/>
      </c>
      <c r="X64" s="170" t="str">
        <v/>
      </c>
      <c r="Y64" s="170" t="str">
        <v/>
      </c>
      <c r="Z64" s="170" t="str">
        <v/>
      </c>
      <c r="AA64" s="170" t="str">
        <v/>
      </c>
      <c r="AB64" s="170" t="str">
        <v/>
      </c>
      <c r="AC64" s="170" t="str">
        <v/>
      </c>
      <c r="AD64" s="170" t="str">
        <v/>
      </c>
      <c r="AE64" s="170" t="str">
        <f>IF(R64="","",IF(AD64="0","0",COUNTIF(AD12:AD63,AD64)))</f>
        <v/>
      </c>
      <c r="AF64" s="170" t="str">
        <v/>
      </c>
      <c r="AG64" s="170" t="str">
        <v/>
      </c>
      <c r="AH64" s="170" t="str">
        <v/>
      </c>
      <c r="AI64" s="170" t="str">
        <v/>
      </c>
      <c r="AJ64" s="170" t="str">
        <v/>
      </c>
      <c r="AK64" s="170" t="str">
        <v/>
      </c>
      <c r="AL64" s="279" t="str">
        <v>BYE</v>
      </c>
      <c r="AM64" s="169">
        <f>COUNTIF(AS12:AS64,"W")</f>
        <v>0</v>
      </c>
      <c r="AN64" s="169" t="str">
        <f>IF(AR64="","",COUNTIF(AR12:AR64,"-"))</f>
        <v/>
      </c>
      <c r="AO64" s="169" t="str">
        <v/>
      </c>
      <c r="AP64" s="177" t="str">
        <v/>
      </c>
      <c r="AQ64" s="178" t="str">
        <v>BYE</v>
      </c>
      <c r="AR64" s="179" t="str">
        <v/>
      </c>
      <c r="AS64" s="57"/>
    </row>
    <row r="65" spans="1:45" ht="21.75" customHeight="1" thickBot="1">
      <c r="A65" s="116">
        <v>54</v>
      </c>
      <c r="B65" s="70"/>
      <c r="C65" s="71"/>
      <c r="D65" s="72"/>
      <c r="E65" s="50"/>
      <c r="F65" s="294"/>
      <c r="G65" s="294"/>
      <c r="H65" s="153" t="str">
        <v/>
      </c>
      <c r="I65" s="154" t="str">
        <v/>
      </c>
      <c r="J65" s="149"/>
      <c r="K65" s="62"/>
      <c r="L65" s="53"/>
      <c r="M65" s="295"/>
      <c r="N65" s="295"/>
      <c r="O65" s="174" t="str">
        <v/>
      </c>
      <c r="P65" s="175" t="str">
        <v/>
      </c>
      <c r="Q65" s="277" t="str">
        <v/>
      </c>
      <c r="R65" s="166" t="str">
        <f t="shared" si="1"/>
        <v/>
      </c>
      <c r="S65" s="176" t="str">
        <v/>
      </c>
      <c r="T65" s="278" t="str">
        <v/>
      </c>
      <c r="U65" s="279" t="str">
        <v/>
      </c>
      <c r="V65" s="168" t="str">
        <v/>
      </c>
      <c r="W65" s="169" t="str">
        <f>IF(R65="","",COUNTIF(R12:R65,"-"))</f>
        <v/>
      </c>
      <c r="X65" s="170" t="str">
        <v/>
      </c>
      <c r="Y65" s="170" t="str">
        <v/>
      </c>
      <c r="Z65" s="170" t="str">
        <v/>
      </c>
      <c r="AA65" s="170" t="str">
        <v/>
      </c>
      <c r="AB65" s="170" t="str">
        <v/>
      </c>
      <c r="AC65" s="170" t="str">
        <v/>
      </c>
      <c r="AD65" s="170" t="str">
        <v/>
      </c>
      <c r="AE65" s="170" t="str">
        <f>IF(R65="","",IF(AD65="0","0",COUNTIF(AD12:AD64,AD65)))</f>
        <v/>
      </c>
      <c r="AF65" s="170" t="str">
        <v/>
      </c>
      <c r="AG65" s="170" t="str">
        <v/>
      </c>
      <c r="AH65" s="170" t="str">
        <v/>
      </c>
      <c r="AI65" s="170" t="str">
        <v/>
      </c>
      <c r="AJ65" s="170" t="str">
        <v/>
      </c>
      <c r="AK65" s="170" t="str">
        <v/>
      </c>
      <c r="AL65" s="279" t="str">
        <v>BYE</v>
      </c>
      <c r="AM65" s="169">
        <f>COUNTIF(AS12:AS65,"W")</f>
        <v>0</v>
      </c>
      <c r="AN65" s="169" t="str">
        <f>IF(AR65="","",COUNTIF(AR12:AR65,"-"))</f>
        <v/>
      </c>
      <c r="AO65" s="169" t="str">
        <v/>
      </c>
      <c r="AP65" s="177" t="str">
        <v/>
      </c>
      <c r="AQ65" s="178" t="str">
        <v>BYE</v>
      </c>
      <c r="AR65" s="179" t="str">
        <v/>
      </c>
      <c r="AS65" s="57"/>
    </row>
    <row r="66" spans="1:45" ht="21.75" customHeight="1">
      <c r="A66" s="117">
        <v>55</v>
      </c>
      <c r="B66" s="73"/>
      <c r="C66" s="74"/>
      <c r="D66" s="75"/>
      <c r="E66" s="51"/>
      <c r="F66" s="292"/>
      <c r="G66" s="292"/>
      <c r="H66" s="151" t="str">
        <v/>
      </c>
      <c r="I66" s="155" t="str">
        <v/>
      </c>
      <c r="J66" s="149"/>
      <c r="K66" s="63"/>
      <c r="L66" s="54"/>
      <c r="M66" s="293"/>
      <c r="N66" s="293"/>
      <c r="O66" s="164" t="str">
        <v/>
      </c>
      <c r="P66" s="180" t="str">
        <v/>
      </c>
      <c r="Q66" s="277" t="str">
        <v/>
      </c>
      <c r="R66" s="166" t="str">
        <f t="shared" si="1"/>
        <v/>
      </c>
      <c r="S66" s="176" t="str">
        <v/>
      </c>
      <c r="T66" s="278" t="str">
        <v/>
      </c>
      <c r="U66" s="279" t="str">
        <v/>
      </c>
      <c r="V66" s="168" t="str">
        <v/>
      </c>
      <c r="W66" s="169" t="str">
        <f>IF(R66="","",COUNTIF(R12:R66,"-"))</f>
        <v/>
      </c>
      <c r="X66" s="170" t="str">
        <v/>
      </c>
      <c r="Y66" s="170" t="str">
        <v/>
      </c>
      <c r="Z66" s="170" t="str">
        <v/>
      </c>
      <c r="AA66" s="170" t="str">
        <v/>
      </c>
      <c r="AB66" s="170" t="str">
        <v/>
      </c>
      <c r="AC66" s="170" t="str">
        <v/>
      </c>
      <c r="AD66" s="170" t="str">
        <v/>
      </c>
      <c r="AE66" s="170" t="str">
        <f>IF(R66="","",IF(AD66="0","0",COUNTIF(AD12:AD65,AD66)))</f>
        <v/>
      </c>
      <c r="AF66" s="170" t="str">
        <v/>
      </c>
      <c r="AG66" s="170" t="str">
        <v/>
      </c>
      <c r="AH66" s="170" t="str">
        <v/>
      </c>
      <c r="AI66" s="170" t="str">
        <v/>
      </c>
      <c r="AJ66" s="170" t="str">
        <v/>
      </c>
      <c r="AK66" s="170" t="str">
        <v/>
      </c>
      <c r="AL66" s="279" t="str">
        <v>BYE</v>
      </c>
      <c r="AM66" s="169">
        <f>COUNTIF(AS12:AS66,"W")</f>
        <v>0</v>
      </c>
      <c r="AN66" s="169" t="str">
        <f>IF(AR66="","",COUNTIF(AR12:AR66,"-"))</f>
        <v/>
      </c>
      <c r="AO66" s="169" t="str">
        <v/>
      </c>
      <c r="AP66" s="177" t="str">
        <v/>
      </c>
      <c r="AQ66" s="181" t="str">
        <v>BYE</v>
      </c>
      <c r="AR66" s="179" t="str">
        <v/>
      </c>
      <c r="AS66" s="57"/>
    </row>
    <row r="67" spans="1:45" ht="21.75" customHeight="1" thickBot="1">
      <c r="A67" s="116">
        <v>56</v>
      </c>
      <c r="B67" s="70"/>
      <c r="C67" s="71"/>
      <c r="D67" s="72"/>
      <c r="E67" s="50"/>
      <c r="F67" s="294"/>
      <c r="G67" s="294"/>
      <c r="H67" s="153" t="str">
        <v/>
      </c>
      <c r="I67" s="154" t="str">
        <v/>
      </c>
      <c r="J67" s="149"/>
      <c r="K67" s="62"/>
      <c r="L67" s="53"/>
      <c r="M67" s="295"/>
      <c r="N67" s="295"/>
      <c r="O67" s="174" t="str">
        <v/>
      </c>
      <c r="P67" s="175" t="str">
        <v/>
      </c>
      <c r="Q67" s="277" t="str">
        <v/>
      </c>
      <c r="R67" s="166" t="str">
        <f t="shared" si="1"/>
        <v/>
      </c>
      <c r="S67" s="176" t="str">
        <v/>
      </c>
      <c r="T67" s="278" t="str">
        <v/>
      </c>
      <c r="U67" s="279" t="str">
        <v/>
      </c>
      <c r="V67" s="168" t="str">
        <v/>
      </c>
      <c r="W67" s="169" t="str">
        <f>IF(R67="","",COUNTIF(R12:R67,"-"))</f>
        <v/>
      </c>
      <c r="X67" s="170" t="str">
        <v/>
      </c>
      <c r="Y67" s="170" t="str">
        <v/>
      </c>
      <c r="Z67" s="170" t="str">
        <v/>
      </c>
      <c r="AA67" s="170" t="str">
        <v/>
      </c>
      <c r="AB67" s="170" t="str">
        <v/>
      </c>
      <c r="AC67" s="170" t="str">
        <v/>
      </c>
      <c r="AD67" s="170" t="str">
        <v/>
      </c>
      <c r="AE67" s="170" t="str">
        <f>IF(R67="","",IF(AD67="0","0",COUNTIF(AD12:AD66,AD67)))</f>
        <v/>
      </c>
      <c r="AF67" s="170" t="str">
        <v/>
      </c>
      <c r="AG67" s="170" t="str">
        <v/>
      </c>
      <c r="AH67" s="170" t="str">
        <v/>
      </c>
      <c r="AI67" s="170" t="str">
        <v/>
      </c>
      <c r="AJ67" s="170" t="str">
        <v/>
      </c>
      <c r="AK67" s="170" t="str">
        <v/>
      </c>
      <c r="AL67" s="279" t="str">
        <v>BYE</v>
      </c>
      <c r="AM67" s="169">
        <f>COUNTIF(AS12:AS67,"W")</f>
        <v>0</v>
      </c>
      <c r="AN67" s="169" t="str">
        <f>IF(AR67="","",COUNTIF(AR12:AR67,"-"))</f>
        <v/>
      </c>
      <c r="AO67" s="169" t="str">
        <v/>
      </c>
      <c r="AP67" s="177" t="str">
        <v/>
      </c>
      <c r="AQ67" s="178" t="str">
        <v>BYE</v>
      </c>
      <c r="AR67" s="179" t="str">
        <v/>
      </c>
      <c r="AS67" s="57"/>
    </row>
    <row r="68" spans="1:45" ht="21.75" customHeight="1">
      <c r="A68" s="117">
        <v>57</v>
      </c>
      <c r="B68" s="73"/>
      <c r="C68" s="74"/>
      <c r="D68" s="75"/>
      <c r="E68" s="51"/>
      <c r="F68" s="292"/>
      <c r="G68" s="292"/>
      <c r="H68" s="151" t="str">
        <v/>
      </c>
      <c r="I68" s="155" t="str">
        <v/>
      </c>
      <c r="J68" s="149"/>
      <c r="K68" s="63"/>
      <c r="L68" s="54"/>
      <c r="M68" s="293"/>
      <c r="N68" s="293"/>
      <c r="O68" s="164" t="str">
        <v/>
      </c>
      <c r="P68" s="180" t="str">
        <v/>
      </c>
      <c r="Q68" s="277" t="str">
        <v/>
      </c>
      <c r="R68" s="166" t="str">
        <f t="shared" si="1"/>
        <v/>
      </c>
      <c r="S68" s="176" t="str">
        <v/>
      </c>
      <c r="T68" s="278" t="str">
        <v/>
      </c>
      <c r="U68" s="279" t="str">
        <v/>
      </c>
      <c r="V68" s="168" t="str">
        <v/>
      </c>
      <c r="W68" s="169" t="str">
        <f>IF(R68="","",COUNTIF(R12:R68,"-"))</f>
        <v/>
      </c>
      <c r="X68" s="170" t="str">
        <v/>
      </c>
      <c r="Y68" s="170" t="str">
        <v/>
      </c>
      <c r="Z68" s="170" t="str">
        <v/>
      </c>
      <c r="AA68" s="170" t="str">
        <v/>
      </c>
      <c r="AB68" s="170" t="str">
        <v/>
      </c>
      <c r="AC68" s="170" t="str">
        <v/>
      </c>
      <c r="AD68" s="170" t="str">
        <v/>
      </c>
      <c r="AE68" s="170" t="str">
        <f>IF(R68="","",IF(R68="","",IF(AD68="0","0",COUNTIF(AD12:AD67,AD68))))</f>
        <v/>
      </c>
      <c r="AF68" s="170" t="str">
        <v/>
      </c>
      <c r="AG68" s="170" t="str">
        <v/>
      </c>
      <c r="AH68" s="170" t="str">
        <v/>
      </c>
      <c r="AI68" s="170" t="str">
        <v/>
      </c>
      <c r="AJ68" s="170" t="str">
        <v/>
      </c>
      <c r="AK68" s="170" t="str">
        <v/>
      </c>
      <c r="AL68" s="279" t="str">
        <v>BYE</v>
      </c>
      <c r="AM68" s="169">
        <f>COUNTIF(AS12:AS68,"W")</f>
        <v>0</v>
      </c>
      <c r="AN68" s="169" t="str">
        <f>IF(AR68="","",COUNTIF(AR12:AR68,"-"))</f>
        <v/>
      </c>
      <c r="AO68" s="169" t="str">
        <v/>
      </c>
      <c r="AP68" s="177" t="str">
        <v/>
      </c>
      <c r="AQ68" s="178" t="str">
        <v>BYE</v>
      </c>
      <c r="AR68" s="179" t="str">
        <v/>
      </c>
      <c r="AS68" s="57"/>
    </row>
    <row r="69" spans="1:45" ht="21.75" customHeight="1" thickBot="1">
      <c r="A69" s="116">
        <v>58</v>
      </c>
      <c r="B69" s="70"/>
      <c r="C69" s="71"/>
      <c r="D69" s="72"/>
      <c r="E69" s="50"/>
      <c r="F69" s="294"/>
      <c r="G69" s="294"/>
      <c r="H69" s="153" t="str">
        <v/>
      </c>
      <c r="I69" s="154" t="str">
        <v/>
      </c>
      <c r="J69" s="149"/>
      <c r="K69" s="62"/>
      <c r="L69" s="53"/>
      <c r="M69" s="295"/>
      <c r="N69" s="295"/>
      <c r="O69" s="174" t="str">
        <v/>
      </c>
      <c r="P69" s="175" t="str">
        <v/>
      </c>
      <c r="Q69" s="277" t="str">
        <v/>
      </c>
      <c r="R69" s="166" t="str">
        <f t="shared" si="1"/>
        <v/>
      </c>
      <c r="S69" s="176" t="str">
        <v/>
      </c>
      <c r="T69" s="278" t="str">
        <v/>
      </c>
      <c r="U69" s="279" t="str">
        <v/>
      </c>
      <c r="V69" s="168" t="str">
        <v/>
      </c>
      <c r="W69" s="169" t="str">
        <f>IF(R69="","",COUNTIF(R12:R69,"-"))</f>
        <v/>
      </c>
      <c r="X69" s="170" t="str">
        <v/>
      </c>
      <c r="Y69" s="170" t="str">
        <v/>
      </c>
      <c r="Z69" s="170" t="str">
        <v/>
      </c>
      <c r="AA69" s="170" t="str">
        <v/>
      </c>
      <c r="AB69" s="170" t="str">
        <v/>
      </c>
      <c r="AC69" s="170" t="str">
        <v/>
      </c>
      <c r="AD69" s="170" t="str">
        <v/>
      </c>
      <c r="AE69" s="170" t="str">
        <f>IF(R69="","",IF(R69="","",IF(AD69="0","0",COUNTIF(AD12:AD68,AD69))))</f>
        <v/>
      </c>
      <c r="AF69" s="170" t="str">
        <v/>
      </c>
      <c r="AG69" s="170" t="str">
        <v/>
      </c>
      <c r="AH69" s="170" t="str">
        <v/>
      </c>
      <c r="AI69" s="170" t="str">
        <v/>
      </c>
      <c r="AJ69" s="170" t="str">
        <v/>
      </c>
      <c r="AK69" s="170" t="str">
        <v/>
      </c>
      <c r="AL69" s="279" t="str">
        <v>BYE</v>
      </c>
      <c r="AM69" s="169">
        <f>COUNTIF(AS12:AS69,"W")</f>
        <v>0</v>
      </c>
      <c r="AN69" s="169" t="str">
        <f>IF(AR69="","",COUNTIF(AR12:AR69,"-"))</f>
        <v/>
      </c>
      <c r="AO69" s="169" t="str">
        <v/>
      </c>
      <c r="AP69" s="177" t="str">
        <v/>
      </c>
      <c r="AQ69" s="178" t="str">
        <v>BYE</v>
      </c>
      <c r="AR69" s="179" t="str">
        <v/>
      </c>
      <c r="AS69" s="57"/>
    </row>
    <row r="70" spans="1:45" ht="21.75" customHeight="1">
      <c r="A70" s="117">
        <v>59</v>
      </c>
      <c r="B70" s="73"/>
      <c r="C70" s="74"/>
      <c r="D70" s="75"/>
      <c r="E70" s="51"/>
      <c r="F70" s="292"/>
      <c r="G70" s="292"/>
      <c r="H70" s="151" t="str">
        <v/>
      </c>
      <c r="I70" s="155" t="str">
        <v/>
      </c>
      <c r="J70" s="149"/>
      <c r="K70" s="63"/>
      <c r="L70" s="54"/>
      <c r="M70" s="293"/>
      <c r="N70" s="293"/>
      <c r="O70" s="164" t="str">
        <v/>
      </c>
      <c r="P70" s="180" t="str">
        <v/>
      </c>
      <c r="Q70" s="277" t="str">
        <v/>
      </c>
      <c r="R70" s="166" t="str">
        <f t="shared" si="1"/>
        <v/>
      </c>
      <c r="S70" s="176" t="str">
        <v/>
      </c>
      <c r="T70" s="278" t="str">
        <v/>
      </c>
      <c r="U70" s="279" t="str">
        <v/>
      </c>
      <c r="V70" s="168" t="str">
        <v/>
      </c>
      <c r="W70" s="169" t="str">
        <f>IF(R70="","",COUNTIF(R12:R70,"-"))</f>
        <v/>
      </c>
      <c r="X70" s="170" t="str">
        <v/>
      </c>
      <c r="Y70" s="170" t="str">
        <v/>
      </c>
      <c r="Z70" s="170" t="str">
        <v/>
      </c>
      <c r="AA70" s="170" t="str">
        <v/>
      </c>
      <c r="AB70" s="170" t="str">
        <v/>
      </c>
      <c r="AC70" s="170" t="str">
        <v/>
      </c>
      <c r="AD70" s="170" t="str">
        <v/>
      </c>
      <c r="AE70" s="170" t="str">
        <f>IF(R70="","",IF(R70="","",IF(AD70="0","0",COUNTIF(AD12:AD69,AD70))))</f>
        <v/>
      </c>
      <c r="AF70" s="170" t="str">
        <v/>
      </c>
      <c r="AG70" s="170" t="str">
        <v/>
      </c>
      <c r="AH70" s="170" t="str">
        <v/>
      </c>
      <c r="AI70" s="170" t="str">
        <v/>
      </c>
      <c r="AJ70" s="170" t="str">
        <v/>
      </c>
      <c r="AK70" s="170" t="str">
        <v/>
      </c>
      <c r="AL70" s="279" t="str">
        <v>BYE</v>
      </c>
      <c r="AM70" s="169">
        <f>COUNTIF(AS12:AS70,"W")</f>
        <v>0</v>
      </c>
      <c r="AN70" s="169" t="str">
        <f>IF(AR70="","",COUNTIF(AR12:AR70,"-"))</f>
        <v/>
      </c>
      <c r="AO70" s="169" t="str">
        <v/>
      </c>
      <c r="AP70" s="177" t="str">
        <v/>
      </c>
      <c r="AQ70" s="178" t="str">
        <v>BYE</v>
      </c>
      <c r="AR70" s="179" t="str">
        <v/>
      </c>
      <c r="AS70" s="57"/>
    </row>
    <row r="71" spans="1:45" ht="21.75" customHeight="1" thickBot="1">
      <c r="A71" s="116">
        <v>60</v>
      </c>
      <c r="B71" s="70"/>
      <c r="C71" s="71"/>
      <c r="D71" s="72"/>
      <c r="E71" s="50"/>
      <c r="F71" s="294"/>
      <c r="G71" s="294"/>
      <c r="H71" s="153" t="str">
        <v/>
      </c>
      <c r="I71" s="154" t="str">
        <v/>
      </c>
      <c r="J71" s="149"/>
      <c r="K71" s="62"/>
      <c r="L71" s="53"/>
      <c r="M71" s="295"/>
      <c r="N71" s="295"/>
      <c r="O71" s="174" t="str">
        <v/>
      </c>
      <c r="P71" s="175" t="str">
        <v/>
      </c>
      <c r="Q71" s="277" t="str">
        <v/>
      </c>
      <c r="R71" s="166" t="str">
        <f t="shared" si="1"/>
        <v/>
      </c>
      <c r="S71" s="176" t="str">
        <v/>
      </c>
      <c r="T71" s="278" t="str">
        <v/>
      </c>
      <c r="U71" s="279" t="str">
        <v/>
      </c>
      <c r="V71" s="168" t="str">
        <v/>
      </c>
      <c r="W71" s="169" t="str">
        <f>IF(R71="","",COUNTIF(R12:R71,"-"))</f>
        <v/>
      </c>
      <c r="X71" s="170" t="str">
        <v/>
      </c>
      <c r="Y71" s="170" t="str">
        <v/>
      </c>
      <c r="Z71" s="170" t="str">
        <v/>
      </c>
      <c r="AA71" s="170" t="str">
        <v/>
      </c>
      <c r="AB71" s="170" t="str">
        <v/>
      </c>
      <c r="AC71" s="170" t="str">
        <v/>
      </c>
      <c r="AD71" s="170" t="str">
        <v/>
      </c>
      <c r="AE71" s="170" t="str">
        <f>IF(R71="","",IF(AD71="0","0",COUNTIF(AD12:AD70,AD71)))</f>
        <v/>
      </c>
      <c r="AF71" s="170" t="str">
        <v/>
      </c>
      <c r="AG71" s="170" t="str">
        <v/>
      </c>
      <c r="AH71" s="170" t="str">
        <v/>
      </c>
      <c r="AI71" s="170" t="str">
        <v/>
      </c>
      <c r="AJ71" s="170" t="str">
        <v/>
      </c>
      <c r="AK71" s="170" t="str">
        <v/>
      </c>
      <c r="AL71" s="279" t="str">
        <v>BYE</v>
      </c>
      <c r="AM71" s="169">
        <f>COUNTIF(AS12:AS71,"W")</f>
        <v>0</v>
      </c>
      <c r="AN71" s="169" t="str">
        <f>IF(AR71="","",COUNTIF(AR12:AR71,"-"))</f>
        <v/>
      </c>
      <c r="AO71" s="169" t="str">
        <v/>
      </c>
      <c r="AP71" s="177" t="str">
        <v/>
      </c>
      <c r="AQ71" s="178" t="str">
        <v>BYE</v>
      </c>
      <c r="AR71" s="179" t="str">
        <v/>
      </c>
      <c r="AS71" s="57"/>
    </row>
    <row r="72" spans="1:45" ht="21.75" customHeight="1">
      <c r="A72" s="117">
        <v>61</v>
      </c>
      <c r="B72" s="73"/>
      <c r="C72" s="74"/>
      <c r="D72" s="75"/>
      <c r="E72" s="51"/>
      <c r="F72" s="292"/>
      <c r="G72" s="292"/>
      <c r="H72" s="151" t="str">
        <v/>
      </c>
      <c r="I72" s="155" t="str">
        <v/>
      </c>
      <c r="J72" s="149"/>
      <c r="K72" s="63"/>
      <c r="L72" s="54"/>
      <c r="M72" s="293"/>
      <c r="N72" s="293"/>
      <c r="O72" s="164" t="str">
        <v/>
      </c>
      <c r="P72" s="180" t="str">
        <v/>
      </c>
      <c r="Q72" s="277" t="str">
        <v/>
      </c>
      <c r="R72" s="166" t="str">
        <f t="shared" si="1"/>
        <v/>
      </c>
      <c r="S72" s="176" t="str">
        <v/>
      </c>
      <c r="T72" s="278" t="str">
        <v/>
      </c>
      <c r="U72" s="279" t="str">
        <v/>
      </c>
      <c r="V72" s="168" t="str">
        <v/>
      </c>
      <c r="W72" s="169" t="str">
        <f>IF(R72="","",COUNTIF(R12:R72,"-"))</f>
        <v/>
      </c>
      <c r="X72" s="170" t="str">
        <v/>
      </c>
      <c r="Y72" s="170" t="str">
        <v/>
      </c>
      <c r="Z72" s="170" t="str">
        <v/>
      </c>
      <c r="AA72" s="170" t="str">
        <v/>
      </c>
      <c r="AB72" s="170" t="str">
        <v/>
      </c>
      <c r="AC72" s="170" t="str">
        <v/>
      </c>
      <c r="AD72" s="170" t="str">
        <v/>
      </c>
      <c r="AE72" s="170" t="str">
        <f>IF(R72="","",IF(AD72="0","0",COUNTIF(AD52:AD71,AD72)))</f>
        <v/>
      </c>
      <c r="AF72" s="170" t="str">
        <v/>
      </c>
      <c r="AG72" s="170" t="str">
        <v/>
      </c>
      <c r="AH72" s="170" t="str">
        <v/>
      </c>
      <c r="AI72" s="170" t="str">
        <v/>
      </c>
      <c r="AJ72" s="170" t="str">
        <v/>
      </c>
      <c r="AK72" s="170" t="str">
        <v/>
      </c>
      <c r="AL72" s="279" t="str">
        <v>BYE</v>
      </c>
      <c r="AM72" s="169">
        <f>COUNTIF(AS12:AS72,"W")</f>
        <v>0</v>
      </c>
      <c r="AN72" s="169" t="str">
        <f>IF(AR72="","",COUNTIF(AR12:AR72,"-"))</f>
        <v/>
      </c>
      <c r="AO72" s="169" t="str">
        <v/>
      </c>
      <c r="AP72" s="177" t="str">
        <v/>
      </c>
      <c r="AQ72" s="178" t="str">
        <v>BYE</v>
      </c>
      <c r="AR72" s="179" t="str">
        <v/>
      </c>
      <c r="AS72" s="57"/>
    </row>
    <row r="73" spans="1:45" ht="21.75" customHeight="1" thickBot="1">
      <c r="A73" s="116">
        <v>62</v>
      </c>
      <c r="B73" s="70"/>
      <c r="C73" s="71"/>
      <c r="D73" s="72"/>
      <c r="E73" s="50"/>
      <c r="F73" s="294"/>
      <c r="G73" s="294"/>
      <c r="H73" s="153" t="str">
        <v/>
      </c>
      <c r="I73" s="154" t="str">
        <v/>
      </c>
      <c r="J73" s="149"/>
      <c r="K73" s="80"/>
      <c r="L73" s="81"/>
      <c r="M73" s="296"/>
      <c r="N73" s="296"/>
      <c r="O73" s="174" t="str">
        <v/>
      </c>
      <c r="P73" s="175" t="str">
        <v/>
      </c>
      <c r="Q73" s="277" t="str">
        <v/>
      </c>
      <c r="R73" s="166" t="str">
        <f t="shared" si="1"/>
        <v/>
      </c>
      <c r="S73" s="176" t="str">
        <v/>
      </c>
      <c r="T73" s="278" t="str">
        <v/>
      </c>
      <c r="U73" s="279" t="str">
        <v/>
      </c>
      <c r="V73" s="168" t="str">
        <v/>
      </c>
      <c r="W73" s="169" t="str">
        <f>IF(R73="","",COUNTIF(R12:R73,"-"))</f>
        <v/>
      </c>
      <c r="X73" s="170" t="str">
        <v/>
      </c>
      <c r="Y73" s="170" t="str">
        <v/>
      </c>
      <c r="Z73" s="170" t="str">
        <v/>
      </c>
      <c r="AA73" s="170" t="str">
        <v/>
      </c>
      <c r="AB73" s="170" t="str">
        <v/>
      </c>
      <c r="AC73" s="170" t="str">
        <v/>
      </c>
      <c r="AD73" s="170" t="str">
        <v/>
      </c>
      <c r="AE73" s="170" t="str">
        <f>IF(R73="","",IF(AD73="0","0",COUNTIF(AD12:AD72,AD73)))</f>
        <v/>
      </c>
      <c r="AF73" s="170" t="str">
        <v/>
      </c>
      <c r="AG73" s="170" t="str">
        <v/>
      </c>
      <c r="AH73" s="170" t="str">
        <v/>
      </c>
      <c r="AI73" s="170" t="str">
        <v/>
      </c>
      <c r="AJ73" s="170" t="str">
        <v/>
      </c>
      <c r="AK73" s="170" t="str">
        <v/>
      </c>
      <c r="AL73" s="279" t="str">
        <v>BYE</v>
      </c>
      <c r="AM73" s="169">
        <f>COUNTIF(AS12:AS73,"W")</f>
        <v>0</v>
      </c>
      <c r="AN73" s="169" t="str">
        <f>IF(AR73="","",COUNTIF(AR12:AR73,"-"))</f>
        <v/>
      </c>
      <c r="AO73" s="169" t="str">
        <v/>
      </c>
      <c r="AP73" s="177" t="str">
        <v/>
      </c>
      <c r="AQ73" s="178" t="str">
        <v>BYE</v>
      </c>
      <c r="AR73" s="179" t="str">
        <v/>
      </c>
      <c r="AS73" s="57"/>
    </row>
    <row r="74" spans="1:45" ht="21.75" customHeight="1">
      <c r="A74" s="117">
        <v>63</v>
      </c>
      <c r="B74" s="73"/>
      <c r="C74" s="74"/>
      <c r="D74" s="75"/>
      <c r="E74" s="51"/>
      <c r="F74" s="292"/>
      <c r="G74" s="292"/>
      <c r="H74" s="151" t="str">
        <v/>
      </c>
      <c r="I74" s="155" t="str">
        <v/>
      </c>
      <c r="J74" s="149"/>
      <c r="K74" s="63"/>
      <c r="L74" s="54"/>
      <c r="M74" s="293"/>
      <c r="N74" s="293"/>
      <c r="O74" s="164" t="str">
        <v/>
      </c>
      <c r="P74" s="180" t="str">
        <v/>
      </c>
      <c r="Q74" s="277" t="str">
        <v/>
      </c>
      <c r="R74" s="166" t="str">
        <f t="shared" si="1"/>
        <v/>
      </c>
      <c r="S74" s="176" t="str">
        <v/>
      </c>
      <c r="T74" s="278" t="str">
        <v/>
      </c>
      <c r="U74" s="279" t="str">
        <v/>
      </c>
      <c r="V74" s="168" t="str">
        <v/>
      </c>
      <c r="W74" s="169" t="str">
        <f>IF(R74="","",COUNTIF(R12:R74,"-"))</f>
        <v/>
      </c>
      <c r="X74" s="170" t="str">
        <v/>
      </c>
      <c r="Y74" s="170" t="str">
        <v/>
      </c>
      <c r="Z74" s="170" t="str">
        <v/>
      </c>
      <c r="AA74" s="170" t="str">
        <v/>
      </c>
      <c r="AB74" s="170" t="str">
        <v/>
      </c>
      <c r="AC74" s="170" t="str">
        <v/>
      </c>
      <c r="AD74" s="170" t="str">
        <v/>
      </c>
      <c r="AE74" s="170" t="str">
        <f>IF(R74="","",IF(AD74="0","0",COUNTIF(AD12:AD73,AD74)))</f>
        <v/>
      </c>
      <c r="AF74" s="170" t="str">
        <v/>
      </c>
      <c r="AG74" s="170" t="str">
        <v/>
      </c>
      <c r="AH74" s="170" t="str">
        <v/>
      </c>
      <c r="AI74" s="170" t="str">
        <v/>
      </c>
      <c r="AJ74" s="170" t="str">
        <v/>
      </c>
      <c r="AK74" s="170" t="str">
        <v/>
      </c>
      <c r="AL74" s="279" t="str">
        <v>BYE</v>
      </c>
      <c r="AM74" s="169">
        <f>COUNTIF(AS12:AS74,"W")</f>
        <v>0</v>
      </c>
      <c r="AN74" s="169" t="str">
        <f>IF(AR74="","",COUNTIF(AR12:AR74,"-"))</f>
        <v/>
      </c>
      <c r="AO74" s="169" t="str">
        <v/>
      </c>
      <c r="AP74" s="177" t="str">
        <v/>
      </c>
      <c r="AQ74" s="178" t="str">
        <v>BYE</v>
      </c>
      <c r="AR74" s="179" t="str">
        <v/>
      </c>
      <c r="AS74" s="57"/>
    </row>
    <row r="75" spans="1:45" ht="21.75" customHeight="1" thickBot="1">
      <c r="A75" s="116">
        <v>64</v>
      </c>
      <c r="B75" s="70"/>
      <c r="C75" s="71"/>
      <c r="D75" s="72"/>
      <c r="E75" s="50"/>
      <c r="F75" s="294"/>
      <c r="G75" s="294"/>
      <c r="H75" s="153" t="str">
        <v/>
      </c>
      <c r="I75" s="154" t="str">
        <v/>
      </c>
      <c r="J75" s="149"/>
      <c r="K75" s="62"/>
      <c r="L75" s="53"/>
      <c r="M75" s="295"/>
      <c r="N75" s="295"/>
      <c r="O75" s="174" t="str">
        <v/>
      </c>
      <c r="P75" s="175" t="str">
        <v/>
      </c>
      <c r="Q75" s="277" t="str">
        <v/>
      </c>
      <c r="R75" s="166" t="str">
        <f t="shared" si="1"/>
        <v/>
      </c>
      <c r="S75" s="176" t="str">
        <v/>
      </c>
      <c r="T75" s="278" t="str">
        <v/>
      </c>
      <c r="U75" s="279" t="str">
        <v/>
      </c>
      <c r="V75" s="168" t="str">
        <v/>
      </c>
      <c r="W75" s="169" t="str">
        <f>IF(R75="","",COUNTIF(R12:R75,"-"))</f>
        <v/>
      </c>
      <c r="X75" s="170" t="str">
        <v/>
      </c>
      <c r="Y75" s="170" t="str">
        <v/>
      </c>
      <c r="Z75" s="170" t="str">
        <v/>
      </c>
      <c r="AA75" s="170" t="str">
        <v/>
      </c>
      <c r="AB75" s="170" t="str">
        <v/>
      </c>
      <c r="AC75" s="170" t="str">
        <v/>
      </c>
      <c r="AD75" s="170" t="str">
        <v/>
      </c>
      <c r="AE75" s="170" t="str">
        <f>IF(R75="","",IF(AD75="0","0",COUNTIF(AD12:AD74,AD75)))</f>
        <v/>
      </c>
      <c r="AF75" s="170" t="str">
        <v/>
      </c>
      <c r="AG75" s="170" t="str">
        <v/>
      </c>
      <c r="AH75" s="170" t="str">
        <v/>
      </c>
      <c r="AI75" s="170" t="str">
        <v/>
      </c>
      <c r="AJ75" s="170" t="str">
        <v/>
      </c>
      <c r="AK75" s="170" t="str">
        <v/>
      </c>
      <c r="AL75" s="279" t="str">
        <v>BYE</v>
      </c>
      <c r="AM75" s="169">
        <f>COUNTIF(AS12:AS75,"W")</f>
        <v>0</v>
      </c>
      <c r="AN75" s="169" t="str">
        <f>IF(AR75="","",COUNTIF(AR12:AR75,"-"))</f>
        <v/>
      </c>
      <c r="AO75" s="169" t="str">
        <v/>
      </c>
      <c r="AP75" s="177" t="str">
        <v/>
      </c>
      <c r="AQ75" s="178" t="str">
        <v>BYE</v>
      </c>
      <c r="AR75" s="179" t="str">
        <v/>
      </c>
      <c r="AS75" s="57"/>
    </row>
    <row r="76" spans="1:45" ht="21.75" customHeight="1">
      <c r="A76" s="117">
        <v>65</v>
      </c>
      <c r="B76" s="73"/>
      <c r="C76" s="74"/>
      <c r="D76" s="75"/>
      <c r="E76" s="51"/>
      <c r="F76" s="292"/>
      <c r="G76" s="292"/>
      <c r="H76" s="151" t="str">
        <v/>
      </c>
      <c r="I76" s="155" t="str">
        <v/>
      </c>
      <c r="J76" s="149"/>
      <c r="K76" s="63"/>
      <c r="L76" s="54"/>
      <c r="M76" s="293"/>
      <c r="N76" s="293"/>
      <c r="O76" s="164" t="str">
        <v/>
      </c>
      <c r="P76" s="180" t="str">
        <v/>
      </c>
      <c r="Q76" s="277" t="str">
        <v/>
      </c>
      <c r="R76" s="166" t="str">
        <f t="shared" ref="R76:R111" si="2">IF(AND(ISBLANK(D76),ISBLANK(K76)),"",IF(AND(H76="-",O76="-"),"-",IF(AND(H76="-",ISBLANK(K76)),"-",MIN(H76,O76))))</f>
        <v/>
      </c>
      <c r="S76" s="176" t="str">
        <v/>
      </c>
      <c r="T76" s="278" t="str">
        <v/>
      </c>
      <c r="U76" s="279" t="str">
        <v/>
      </c>
      <c r="V76" s="168" t="str">
        <v/>
      </c>
      <c r="W76" s="169" t="str">
        <f>IF(R76="","",COUNTIF(R12:R76,"-"))</f>
        <v/>
      </c>
      <c r="X76" s="170" t="str">
        <v/>
      </c>
      <c r="Y76" s="170" t="str">
        <v/>
      </c>
      <c r="Z76" s="170" t="str">
        <v/>
      </c>
      <c r="AA76" s="170" t="str">
        <v/>
      </c>
      <c r="AB76" s="170" t="str">
        <v/>
      </c>
      <c r="AC76" s="170" t="str">
        <v/>
      </c>
      <c r="AD76" s="170" t="str">
        <v/>
      </c>
      <c r="AE76" s="170" t="str">
        <f>IF(R76="","",IF(AD76="0","0",COUNTIF(AD12:AD75,AD76)))</f>
        <v/>
      </c>
      <c r="AF76" s="170" t="str">
        <v/>
      </c>
      <c r="AG76" s="170" t="str">
        <v/>
      </c>
      <c r="AH76" s="170" t="str">
        <v/>
      </c>
      <c r="AI76" s="170" t="str">
        <v/>
      </c>
      <c r="AJ76" s="170" t="str">
        <v/>
      </c>
      <c r="AK76" s="170" t="str">
        <v/>
      </c>
      <c r="AL76" s="279" t="str">
        <v>BYE</v>
      </c>
      <c r="AM76" s="169">
        <f>COUNTIF(AS12:AS76,"W")</f>
        <v>0</v>
      </c>
      <c r="AN76" s="169" t="str">
        <f>IF(AR76="","",COUNTIF(AR12:AR76,"-"))</f>
        <v/>
      </c>
      <c r="AO76" s="169" t="str">
        <v/>
      </c>
      <c r="AP76" s="177" t="str">
        <v/>
      </c>
      <c r="AQ76" s="178" t="str">
        <v>BYE</v>
      </c>
      <c r="AR76" s="179" t="str">
        <v/>
      </c>
      <c r="AS76" s="57"/>
    </row>
    <row r="77" spans="1:45" ht="21.75" customHeight="1" thickBot="1">
      <c r="A77" s="116">
        <v>66</v>
      </c>
      <c r="B77" s="70"/>
      <c r="C77" s="71"/>
      <c r="D77" s="72"/>
      <c r="E77" s="50"/>
      <c r="F77" s="294"/>
      <c r="G77" s="294"/>
      <c r="H77" s="153" t="str">
        <v/>
      </c>
      <c r="I77" s="154" t="str">
        <v/>
      </c>
      <c r="J77" s="149"/>
      <c r="K77" s="62"/>
      <c r="L77" s="53"/>
      <c r="M77" s="295"/>
      <c r="N77" s="295"/>
      <c r="O77" s="174" t="str">
        <v/>
      </c>
      <c r="P77" s="175" t="str">
        <v/>
      </c>
      <c r="Q77" s="277" t="str">
        <v/>
      </c>
      <c r="R77" s="166" t="str">
        <f t="shared" si="2"/>
        <v/>
      </c>
      <c r="S77" s="176" t="str">
        <v/>
      </c>
      <c r="T77" s="278" t="str">
        <v/>
      </c>
      <c r="U77" s="279" t="str">
        <v/>
      </c>
      <c r="V77" s="168" t="str">
        <v/>
      </c>
      <c r="W77" s="169" t="str">
        <f>IF(R77="","",COUNTIF(R12:R77,"-"))</f>
        <v/>
      </c>
      <c r="X77" s="170" t="str">
        <v/>
      </c>
      <c r="Y77" s="170" t="str">
        <v/>
      </c>
      <c r="Z77" s="170" t="str">
        <v/>
      </c>
      <c r="AA77" s="170" t="str">
        <v/>
      </c>
      <c r="AB77" s="170" t="str">
        <v/>
      </c>
      <c r="AC77" s="170" t="str">
        <v/>
      </c>
      <c r="AD77" s="170" t="str">
        <v/>
      </c>
      <c r="AE77" s="170" t="str">
        <f>IF(R77="","",IF(AD77="0","0",COUNTIF(AD12:AD76,AD77)))</f>
        <v/>
      </c>
      <c r="AF77" s="170" t="str">
        <v/>
      </c>
      <c r="AG77" s="170" t="str">
        <v/>
      </c>
      <c r="AH77" s="170" t="str">
        <v/>
      </c>
      <c r="AI77" s="170" t="str">
        <v/>
      </c>
      <c r="AJ77" s="170" t="str">
        <v/>
      </c>
      <c r="AK77" s="170" t="str">
        <v/>
      </c>
      <c r="AL77" s="279" t="str">
        <v>BYE</v>
      </c>
      <c r="AM77" s="169">
        <f>COUNTIF(AS12:AS77,"W")</f>
        <v>0</v>
      </c>
      <c r="AN77" s="169" t="str">
        <f>IF(AR77="","",COUNTIF(AR12:AR77,"-"))</f>
        <v/>
      </c>
      <c r="AO77" s="169" t="str">
        <v/>
      </c>
      <c r="AP77" s="177" t="str">
        <v/>
      </c>
      <c r="AQ77" s="178" t="str">
        <v>BYE</v>
      </c>
      <c r="AR77" s="179" t="str">
        <v/>
      </c>
      <c r="AS77" s="57"/>
    </row>
    <row r="78" spans="1:45" ht="21.75" customHeight="1">
      <c r="A78" s="117">
        <v>67</v>
      </c>
      <c r="B78" s="73"/>
      <c r="C78" s="74"/>
      <c r="D78" s="75"/>
      <c r="E78" s="51"/>
      <c r="F78" s="292"/>
      <c r="G78" s="292"/>
      <c r="H78" s="151" t="str">
        <v/>
      </c>
      <c r="I78" s="155" t="str">
        <v/>
      </c>
      <c r="J78" s="149"/>
      <c r="K78" s="63"/>
      <c r="L78" s="54"/>
      <c r="M78" s="293"/>
      <c r="N78" s="293"/>
      <c r="O78" s="164" t="str">
        <v/>
      </c>
      <c r="P78" s="180" t="str">
        <v/>
      </c>
      <c r="Q78" s="277" t="str">
        <v/>
      </c>
      <c r="R78" s="166" t="str">
        <f t="shared" si="2"/>
        <v/>
      </c>
      <c r="S78" s="176" t="str">
        <v/>
      </c>
      <c r="T78" s="278" t="str">
        <v/>
      </c>
      <c r="U78" s="279" t="str">
        <v/>
      </c>
      <c r="V78" s="168" t="str">
        <v/>
      </c>
      <c r="W78" s="169" t="str">
        <f>IF(R78="","",COUNTIF(R12:R78,"-"))</f>
        <v/>
      </c>
      <c r="X78" s="170" t="str">
        <v/>
      </c>
      <c r="Y78" s="170" t="str">
        <v/>
      </c>
      <c r="Z78" s="170" t="str">
        <v/>
      </c>
      <c r="AA78" s="170" t="str">
        <v/>
      </c>
      <c r="AB78" s="170" t="str">
        <v/>
      </c>
      <c r="AC78" s="170" t="str">
        <v/>
      </c>
      <c r="AD78" s="170" t="str">
        <v/>
      </c>
      <c r="AE78" s="170" t="str">
        <f>IF(R78="","",IF(AD78="0","0",COUNTIF(AD12:AD77,AD78)))</f>
        <v/>
      </c>
      <c r="AF78" s="170" t="str">
        <v/>
      </c>
      <c r="AG78" s="170" t="str">
        <v/>
      </c>
      <c r="AH78" s="170" t="str">
        <v/>
      </c>
      <c r="AI78" s="170" t="str">
        <v/>
      </c>
      <c r="AJ78" s="170" t="str">
        <v/>
      </c>
      <c r="AK78" s="170" t="str">
        <v/>
      </c>
      <c r="AL78" s="279" t="str">
        <v>BYE</v>
      </c>
      <c r="AM78" s="169">
        <f>COUNTIF(AS12:AS78,"W")</f>
        <v>0</v>
      </c>
      <c r="AN78" s="169" t="str">
        <f>IF(AR78="","",COUNTIF(AR12:AR78,"-"))</f>
        <v/>
      </c>
      <c r="AO78" s="169" t="str">
        <v/>
      </c>
      <c r="AP78" s="177" t="str">
        <v/>
      </c>
      <c r="AQ78" s="178" t="str">
        <v>BYE</v>
      </c>
      <c r="AR78" s="179" t="str">
        <v/>
      </c>
      <c r="AS78" s="57"/>
    </row>
    <row r="79" spans="1:45" ht="21.75" customHeight="1" thickBot="1">
      <c r="A79" s="116">
        <v>68</v>
      </c>
      <c r="B79" s="70"/>
      <c r="C79" s="71"/>
      <c r="D79" s="72"/>
      <c r="E79" s="50"/>
      <c r="F79" s="294"/>
      <c r="G79" s="294"/>
      <c r="H79" s="153" t="str">
        <v/>
      </c>
      <c r="I79" s="154" t="str">
        <v/>
      </c>
      <c r="J79" s="149"/>
      <c r="K79" s="62"/>
      <c r="L79" s="53"/>
      <c r="M79" s="295"/>
      <c r="N79" s="295"/>
      <c r="O79" s="174" t="str">
        <v/>
      </c>
      <c r="P79" s="175" t="str">
        <v/>
      </c>
      <c r="Q79" s="277" t="str">
        <v/>
      </c>
      <c r="R79" s="166" t="str">
        <f t="shared" si="2"/>
        <v/>
      </c>
      <c r="S79" s="176" t="str">
        <v/>
      </c>
      <c r="T79" s="278" t="str">
        <v/>
      </c>
      <c r="U79" s="279" t="str">
        <v/>
      </c>
      <c r="V79" s="168" t="str">
        <v/>
      </c>
      <c r="W79" s="169" t="str">
        <f>IF(R79="","",COUNTIF(R12:R79,"-"))</f>
        <v/>
      </c>
      <c r="X79" s="170" t="str">
        <v/>
      </c>
      <c r="Y79" s="170" t="str">
        <v/>
      </c>
      <c r="Z79" s="170" t="str">
        <v/>
      </c>
      <c r="AA79" s="170" t="str">
        <v/>
      </c>
      <c r="AB79" s="170" t="str">
        <v/>
      </c>
      <c r="AC79" s="170" t="str">
        <v/>
      </c>
      <c r="AD79" s="170" t="str">
        <v/>
      </c>
      <c r="AE79" s="170" t="str">
        <f>IF(R79="","",IF(AD79="0","0",COUNTIF(AD12:AD78,AD79)))</f>
        <v/>
      </c>
      <c r="AF79" s="170" t="str">
        <v/>
      </c>
      <c r="AG79" s="170" t="str">
        <v/>
      </c>
      <c r="AH79" s="170" t="str">
        <v/>
      </c>
      <c r="AI79" s="170" t="str">
        <v/>
      </c>
      <c r="AJ79" s="170" t="str">
        <v/>
      </c>
      <c r="AK79" s="170" t="str">
        <v/>
      </c>
      <c r="AL79" s="279" t="str">
        <v>BYE</v>
      </c>
      <c r="AM79" s="169">
        <f>COUNTIF(AS12:AS79,"W")</f>
        <v>0</v>
      </c>
      <c r="AN79" s="169" t="str">
        <f>IF(AR79="","",COUNTIF(AR12:AR79,"-"))</f>
        <v/>
      </c>
      <c r="AO79" s="169" t="str">
        <v/>
      </c>
      <c r="AP79" s="177" t="str">
        <v/>
      </c>
      <c r="AQ79" s="178" t="str">
        <v>BYE</v>
      </c>
      <c r="AR79" s="179" t="str">
        <v/>
      </c>
      <c r="AS79" s="57"/>
    </row>
    <row r="80" spans="1:45" ht="21.75" customHeight="1">
      <c r="A80" s="117">
        <v>69</v>
      </c>
      <c r="B80" s="73"/>
      <c r="C80" s="74"/>
      <c r="D80" s="75"/>
      <c r="E80" s="51"/>
      <c r="F80" s="292"/>
      <c r="G80" s="292"/>
      <c r="H80" s="151" t="str">
        <v/>
      </c>
      <c r="I80" s="155" t="str">
        <v/>
      </c>
      <c r="J80" s="149"/>
      <c r="K80" s="63"/>
      <c r="L80" s="54"/>
      <c r="M80" s="293"/>
      <c r="N80" s="293"/>
      <c r="O80" s="164" t="str">
        <v/>
      </c>
      <c r="P80" s="180" t="str">
        <v/>
      </c>
      <c r="Q80" s="277" t="str">
        <v/>
      </c>
      <c r="R80" s="166" t="str">
        <f t="shared" si="2"/>
        <v/>
      </c>
      <c r="S80" s="176" t="str">
        <v/>
      </c>
      <c r="T80" s="278" t="str">
        <v/>
      </c>
      <c r="U80" s="279" t="str">
        <v/>
      </c>
      <c r="V80" s="168" t="str">
        <v/>
      </c>
      <c r="W80" s="169" t="str">
        <f>IF(R80="","",COUNTIF(R12:R80,"-"))</f>
        <v/>
      </c>
      <c r="X80" s="170" t="str">
        <v/>
      </c>
      <c r="Y80" s="170" t="str">
        <v/>
      </c>
      <c r="Z80" s="170" t="str">
        <v/>
      </c>
      <c r="AA80" s="170" t="str">
        <v/>
      </c>
      <c r="AB80" s="170" t="str">
        <v/>
      </c>
      <c r="AC80" s="170" t="str">
        <v/>
      </c>
      <c r="AD80" s="170" t="str">
        <v/>
      </c>
      <c r="AE80" s="170" t="str">
        <f>IF(R80="","",IF(AD80="0","0",COUNTIF(AD12:AD79,AD80)))</f>
        <v/>
      </c>
      <c r="AF80" s="170" t="str">
        <v/>
      </c>
      <c r="AG80" s="170" t="str">
        <v/>
      </c>
      <c r="AH80" s="170" t="str">
        <v/>
      </c>
      <c r="AI80" s="170" t="str">
        <v/>
      </c>
      <c r="AJ80" s="170" t="str">
        <v/>
      </c>
      <c r="AK80" s="170" t="str">
        <v/>
      </c>
      <c r="AL80" s="279" t="str">
        <v>BYE</v>
      </c>
      <c r="AM80" s="169">
        <f>COUNTIF(AS12:AS80,"W")</f>
        <v>0</v>
      </c>
      <c r="AN80" s="169" t="str">
        <f>IF(AR80="","",COUNTIF(AR12:AR80,"-"))</f>
        <v/>
      </c>
      <c r="AO80" s="169" t="str">
        <v/>
      </c>
      <c r="AP80" s="177" t="str">
        <v/>
      </c>
      <c r="AQ80" s="178" t="str">
        <v>BYE</v>
      </c>
      <c r="AR80" s="179" t="str">
        <v/>
      </c>
      <c r="AS80" s="57"/>
    </row>
    <row r="81" spans="1:45" ht="21.75" customHeight="1" thickBot="1">
      <c r="A81" s="116">
        <v>70</v>
      </c>
      <c r="B81" s="70"/>
      <c r="C81" s="71"/>
      <c r="D81" s="72"/>
      <c r="E81" s="50"/>
      <c r="F81" s="294"/>
      <c r="G81" s="294"/>
      <c r="H81" s="153" t="str">
        <v/>
      </c>
      <c r="I81" s="154" t="str">
        <v/>
      </c>
      <c r="J81" s="149"/>
      <c r="K81" s="80"/>
      <c r="L81" s="81"/>
      <c r="M81" s="296"/>
      <c r="N81" s="296"/>
      <c r="O81" s="174" t="str">
        <v/>
      </c>
      <c r="P81" s="175" t="str">
        <v/>
      </c>
      <c r="Q81" s="277" t="str">
        <v/>
      </c>
      <c r="R81" s="166" t="str">
        <f t="shared" si="2"/>
        <v/>
      </c>
      <c r="S81" s="176" t="str">
        <v/>
      </c>
      <c r="T81" s="278" t="str">
        <v/>
      </c>
      <c r="U81" s="279" t="str">
        <v/>
      </c>
      <c r="V81" s="168" t="str">
        <v/>
      </c>
      <c r="W81" s="169" t="str">
        <f>IF(R81="","",COUNTIF(R12:R81,"-"))</f>
        <v/>
      </c>
      <c r="X81" s="170" t="str">
        <v/>
      </c>
      <c r="Y81" s="170" t="str">
        <v/>
      </c>
      <c r="Z81" s="170" t="str">
        <v/>
      </c>
      <c r="AA81" s="170" t="str">
        <v/>
      </c>
      <c r="AB81" s="170" t="str">
        <v/>
      </c>
      <c r="AC81" s="170" t="str">
        <v/>
      </c>
      <c r="AD81" s="170" t="str">
        <v/>
      </c>
      <c r="AE81" s="170" t="str">
        <f>IF(R81="","",IF(AD81="0","0",COUNTIF(AD12:AD80,AD81)))</f>
        <v/>
      </c>
      <c r="AF81" s="170" t="str">
        <v/>
      </c>
      <c r="AG81" s="170" t="str">
        <v/>
      </c>
      <c r="AH81" s="170" t="str">
        <v/>
      </c>
      <c r="AI81" s="170" t="str">
        <v/>
      </c>
      <c r="AJ81" s="170" t="str">
        <v/>
      </c>
      <c r="AK81" s="170" t="str">
        <v/>
      </c>
      <c r="AL81" s="279" t="str">
        <v>BYE</v>
      </c>
      <c r="AM81" s="169">
        <f>COUNTIF(AS12:AS81,"W")</f>
        <v>0</v>
      </c>
      <c r="AN81" s="169" t="str">
        <f>IF(AR81="","",COUNTIF(AR12:AR81,"-"))</f>
        <v/>
      </c>
      <c r="AO81" s="169" t="str">
        <v/>
      </c>
      <c r="AP81" s="177" t="str">
        <v/>
      </c>
      <c r="AQ81" s="178" t="str">
        <v>BYE</v>
      </c>
      <c r="AR81" s="179" t="str">
        <v/>
      </c>
      <c r="AS81" s="57"/>
    </row>
    <row r="82" spans="1:45" ht="21.75" customHeight="1">
      <c r="A82" s="117">
        <v>71</v>
      </c>
      <c r="B82" s="73"/>
      <c r="C82" s="74"/>
      <c r="D82" s="75"/>
      <c r="E82" s="51"/>
      <c r="F82" s="292"/>
      <c r="G82" s="292"/>
      <c r="H82" s="151" t="str">
        <v/>
      </c>
      <c r="I82" s="155" t="str">
        <v/>
      </c>
      <c r="J82" s="149"/>
      <c r="K82" s="63"/>
      <c r="L82" s="54"/>
      <c r="M82" s="293"/>
      <c r="N82" s="293"/>
      <c r="O82" s="164" t="str">
        <v/>
      </c>
      <c r="P82" s="180" t="str">
        <v/>
      </c>
      <c r="Q82" s="277" t="str">
        <v/>
      </c>
      <c r="R82" s="166" t="str">
        <f t="shared" si="2"/>
        <v/>
      </c>
      <c r="S82" s="176" t="str">
        <v/>
      </c>
      <c r="T82" s="278" t="str">
        <v/>
      </c>
      <c r="U82" s="279" t="str">
        <v/>
      </c>
      <c r="V82" s="168" t="str">
        <v/>
      </c>
      <c r="W82" s="169" t="str">
        <f>IF(R82="","",COUNTIF(R12:R82,"-"))</f>
        <v/>
      </c>
      <c r="X82" s="170" t="str">
        <v/>
      </c>
      <c r="Y82" s="170" t="str">
        <v/>
      </c>
      <c r="Z82" s="170" t="str">
        <v/>
      </c>
      <c r="AA82" s="170" t="str">
        <v/>
      </c>
      <c r="AB82" s="170" t="str">
        <v/>
      </c>
      <c r="AC82" s="170" t="str">
        <v/>
      </c>
      <c r="AD82" s="170" t="str">
        <v/>
      </c>
      <c r="AE82" s="170" t="str">
        <f>IF(R82="","",IF(AD82="0","0",COUNTIF(AD12:AD81,AD82)))</f>
        <v/>
      </c>
      <c r="AF82" s="170" t="str">
        <v/>
      </c>
      <c r="AG82" s="170" t="str">
        <v/>
      </c>
      <c r="AH82" s="170" t="str">
        <v/>
      </c>
      <c r="AI82" s="170" t="str">
        <v/>
      </c>
      <c r="AJ82" s="170" t="str">
        <v/>
      </c>
      <c r="AK82" s="170" t="str">
        <v/>
      </c>
      <c r="AL82" s="279" t="str">
        <v>BYE</v>
      </c>
      <c r="AM82" s="169">
        <f>COUNTIF(AS12:AS82,"W")</f>
        <v>0</v>
      </c>
      <c r="AN82" s="169" t="str">
        <f>IF(AR82="","",COUNTIF(AR12:AR82,"-"))</f>
        <v/>
      </c>
      <c r="AO82" s="169" t="str">
        <v/>
      </c>
      <c r="AP82" s="177" t="str">
        <v/>
      </c>
      <c r="AQ82" s="178" t="str">
        <v>BYE</v>
      </c>
      <c r="AR82" s="179" t="str">
        <v/>
      </c>
      <c r="AS82" s="57"/>
    </row>
    <row r="83" spans="1:45" ht="21.75" customHeight="1" thickBot="1">
      <c r="A83" s="116">
        <v>72</v>
      </c>
      <c r="B83" s="70"/>
      <c r="C83" s="71"/>
      <c r="D83" s="72"/>
      <c r="E83" s="50"/>
      <c r="F83" s="294"/>
      <c r="G83" s="294"/>
      <c r="H83" s="153" t="str">
        <v/>
      </c>
      <c r="I83" s="154" t="str">
        <v/>
      </c>
      <c r="J83" s="149"/>
      <c r="K83" s="62"/>
      <c r="L83" s="53"/>
      <c r="M83" s="295"/>
      <c r="N83" s="295"/>
      <c r="O83" s="174" t="str">
        <v/>
      </c>
      <c r="P83" s="175" t="str">
        <v/>
      </c>
      <c r="Q83" s="277" t="str">
        <v/>
      </c>
      <c r="R83" s="166" t="str">
        <f t="shared" si="2"/>
        <v/>
      </c>
      <c r="S83" s="176" t="str">
        <v/>
      </c>
      <c r="T83" s="278" t="str">
        <v/>
      </c>
      <c r="U83" s="279" t="str">
        <v/>
      </c>
      <c r="V83" s="168" t="str">
        <v/>
      </c>
      <c r="W83" s="169" t="str">
        <f>IF(R83="","",COUNTIF(R12:R83,"-"))</f>
        <v/>
      </c>
      <c r="X83" s="170" t="str">
        <v/>
      </c>
      <c r="Y83" s="170" t="str">
        <v/>
      </c>
      <c r="Z83" s="170" t="str">
        <v/>
      </c>
      <c r="AA83" s="170" t="str">
        <v/>
      </c>
      <c r="AB83" s="170" t="str">
        <v/>
      </c>
      <c r="AC83" s="170" t="str">
        <v/>
      </c>
      <c r="AD83" s="170" t="str">
        <v/>
      </c>
      <c r="AE83" s="170" t="str">
        <f>IF(R83="","",IF(AD83="0","0",COUNTIF(AD12:AD82,AD83)))</f>
        <v/>
      </c>
      <c r="AF83" s="170" t="str">
        <v/>
      </c>
      <c r="AG83" s="170" t="str">
        <v/>
      </c>
      <c r="AH83" s="170" t="str">
        <v/>
      </c>
      <c r="AI83" s="170" t="str">
        <v/>
      </c>
      <c r="AJ83" s="170" t="str">
        <v/>
      </c>
      <c r="AK83" s="170" t="str">
        <v/>
      </c>
      <c r="AL83" s="279" t="str">
        <v>BYE</v>
      </c>
      <c r="AM83" s="169">
        <f>COUNTIF(AS12:AS83,"W")</f>
        <v>0</v>
      </c>
      <c r="AN83" s="169" t="str">
        <f>IF(AR83="","",COUNTIF(AR12:AR83,"-"))</f>
        <v/>
      </c>
      <c r="AO83" s="169" t="str">
        <v/>
      </c>
      <c r="AP83" s="177" t="str">
        <v/>
      </c>
      <c r="AQ83" s="178" t="str">
        <v>BYE</v>
      </c>
      <c r="AR83" s="179" t="str">
        <v/>
      </c>
      <c r="AS83" s="57"/>
    </row>
    <row r="84" spans="1:45" ht="21.75" customHeight="1">
      <c r="A84" s="117">
        <v>73</v>
      </c>
      <c r="B84" s="73"/>
      <c r="C84" s="74"/>
      <c r="D84" s="75"/>
      <c r="E84" s="51"/>
      <c r="F84" s="292"/>
      <c r="G84" s="292"/>
      <c r="H84" s="151" t="str">
        <v/>
      </c>
      <c r="I84" s="155" t="str">
        <v/>
      </c>
      <c r="J84" s="149"/>
      <c r="K84" s="63"/>
      <c r="L84" s="54"/>
      <c r="M84" s="293"/>
      <c r="N84" s="293"/>
      <c r="O84" s="164" t="str">
        <v/>
      </c>
      <c r="P84" s="180" t="str">
        <v/>
      </c>
      <c r="Q84" s="277" t="str">
        <v/>
      </c>
      <c r="R84" s="166" t="str">
        <f t="shared" si="2"/>
        <v/>
      </c>
      <c r="S84" s="176" t="str">
        <v/>
      </c>
      <c r="T84" s="278" t="str">
        <v/>
      </c>
      <c r="U84" s="279" t="str">
        <v/>
      </c>
      <c r="V84" s="168" t="str">
        <v/>
      </c>
      <c r="W84" s="169" t="str">
        <f>IF(R84="","",COUNTIF(R12:R84,"-"))</f>
        <v/>
      </c>
      <c r="X84" s="170" t="str">
        <v/>
      </c>
      <c r="Y84" s="170" t="str">
        <v/>
      </c>
      <c r="Z84" s="170" t="str">
        <v/>
      </c>
      <c r="AA84" s="170" t="str">
        <v/>
      </c>
      <c r="AB84" s="170" t="str">
        <v/>
      </c>
      <c r="AC84" s="170" t="str">
        <v/>
      </c>
      <c r="AD84" s="170" t="str">
        <v/>
      </c>
      <c r="AE84" s="170" t="str">
        <f>IF(R84="","",IF(AD84="0","0",COUNTIF(AD12:AD83,AD84)))</f>
        <v/>
      </c>
      <c r="AF84" s="170" t="str">
        <v/>
      </c>
      <c r="AG84" s="170" t="str">
        <v/>
      </c>
      <c r="AH84" s="170" t="str">
        <v/>
      </c>
      <c r="AI84" s="170" t="str">
        <v/>
      </c>
      <c r="AJ84" s="170" t="str">
        <v/>
      </c>
      <c r="AK84" s="170" t="str">
        <v/>
      </c>
      <c r="AL84" s="279" t="str">
        <v>BYE</v>
      </c>
      <c r="AM84" s="169">
        <f>COUNTIF(AS12:AS84,"W")</f>
        <v>0</v>
      </c>
      <c r="AN84" s="169" t="str">
        <f>IF(AR84="","",COUNTIF(AR12:AR84,"-"))</f>
        <v/>
      </c>
      <c r="AO84" s="169" t="str">
        <v/>
      </c>
      <c r="AP84" s="177" t="str">
        <v/>
      </c>
      <c r="AQ84" s="178" t="str">
        <v>BYE</v>
      </c>
      <c r="AR84" s="179" t="str">
        <v/>
      </c>
      <c r="AS84" s="57"/>
    </row>
    <row r="85" spans="1:45" ht="21.75" customHeight="1" thickBot="1">
      <c r="A85" s="116">
        <v>74</v>
      </c>
      <c r="B85" s="70"/>
      <c r="C85" s="71"/>
      <c r="D85" s="72"/>
      <c r="E85" s="50"/>
      <c r="F85" s="294"/>
      <c r="G85" s="294"/>
      <c r="H85" s="153" t="str">
        <v/>
      </c>
      <c r="I85" s="154" t="str">
        <v/>
      </c>
      <c r="J85" s="149"/>
      <c r="K85" s="62"/>
      <c r="L85" s="53"/>
      <c r="M85" s="295"/>
      <c r="N85" s="295"/>
      <c r="O85" s="174" t="str">
        <v/>
      </c>
      <c r="P85" s="175" t="str">
        <v/>
      </c>
      <c r="Q85" s="277" t="str">
        <v/>
      </c>
      <c r="R85" s="166" t="str">
        <f t="shared" si="2"/>
        <v/>
      </c>
      <c r="S85" s="176" t="str">
        <v/>
      </c>
      <c r="T85" s="278" t="str">
        <v/>
      </c>
      <c r="U85" s="279" t="str">
        <v/>
      </c>
      <c r="V85" s="168" t="str">
        <v/>
      </c>
      <c r="W85" s="169" t="str">
        <f>IF(R85="","",COUNTIF(R12:R85,"-"))</f>
        <v/>
      </c>
      <c r="X85" s="170" t="str">
        <v/>
      </c>
      <c r="Y85" s="170" t="str">
        <v/>
      </c>
      <c r="Z85" s="170" t="str">
        <v/>
      </c>
      <c r="AA85" s="170" t="str">
        <v/>
      </c>
      <c r="AB85" s="170" t="str">
        <v/>
      </c>
      <c r="AC85" s="170" t="str">
        <v/>
      </c>
      <c r="AD85" s="170" t="str">
        <v/>
      </c>
      <c r="AE85" s="170" t="str">
        <f>IF(R85="","",IF(AD85="0","0",COUNTIF(AD12:AD84,AD85)))</f>
        <v/>
      </c>
      <c r="AF85" s="170" t="str">
        <v/>
      </c>
      <c r="AG85" s="170" t="str">
        <v/>
      </c>
      <c r="AH85" s="170" t="str">
        <v/>
      </c>
      <c r="AI85" s="170" t="str">
        <v/>
      </c>
      <c r="AJ85" s="170" t="str">
        <v/>
      </c>
      <c r="AK85" s="170" t="str">
        <v/>
      </c>
      <c r="AL85" s="279" t="str">
        <v>BYE</v>
      </c>
      <c r="AM85" s="169">
        <f>COUNTIF(AS12:AS85,"W")</f>
        <v>0</v>
      </c>
      <c r="AN85" s="169" t="str">
        <f>IF(AR85="","",COUNTIF(AR12:AR85,"-"))</f>
        <v/>
      </c>
      <c r="AO85" s="169" t="str">
        <v/>
      </c>
      <c r="AP85" s="177" t="str">
        <v/>
      </c>
      <c r="AQ85" s="178" t="str">
        <v>BYE</v>
      </c>
      <c r="AR85" s="179" t="str">
        <v/>
      </c>
      <c r="AS85" s="57"/>
    </row>
    <row r="86" spans="1:45" ht="21.75" customHeight="1">
      <c r="A86" s="117">
        <v>75</v>
      </c>
      <c r="B86" s="73"/>
      <c r="C86" s="74"/>
      <c r="D86" s="75"/>
      <c r="E86" s="51"/>
      <c r="F86" s="292"/>
      <c r="G86" s="292"/>
      <c r="H86" s="151" t="str">
        <v/>
      </c>
      <c r="I86" s="155" t="str">
        <v/>
      </c>
      <c r="J86" s="149"/>
      <c r="K86" s="63"/>
      <c r="L86" s="54"/>
      <c r="M86" s="293"/>
      <c r="N86" s="293"/>
      <c r="O86" s="164" t="str">
        <v/>
      </c>
      <c r="P86" s="180" t="str">
        <v/>
      </c>
      <c r="Q86" s="277" t="str">
        <v/>
      </c>
      <c r="R86" s="166" t="str">
        <f t="shared" si="2"/>
        <v/>
      </c>
      <c r="S86" s="176" t="str">
        <v/>
      </c>
      <c r="T86" s="278" t="str">
        <v/>
      </c>
      <c r="U86" s="279" t="str">
        <v/>
      </c>
      <c r="V86" s="168" t="str">
        <v/>
      </c>
      <c r="W86" s="169" t="str">
        <f>IF(R86="","",COUNTIF(R12:R86,"-"))</f>
        <v/>
      </c>
      <c r="X86" s="170" t="str">
        <v/>
      </c>
      <c r="Y86" s="170" t="str">
        <v/>
      </c>
      <c r="Z86" s="170" t="str">
        <v/>
      </c>
      <c r="AA86" s="170" t="str">
        <v/>
      </c>
      <c r="AB86" s="170" t="str">
        <v/>
      </c>
      <c r="AC86" s="170" t="str">
        <v/>
      </c>
      <c r="AD86" s="170" t="str">
        <v/>
      </c>
      <c r="AE86" s="170" t="str">
        <f>IF(R86="","",IF(AD86="0","0",COUNTIF(AD12:AD85,AD86)))</f>
        <v/>
      </c>
      <c r="AF86" s="170" t="str">
        <v/>
      </c>
      <c r="AG86" s="170" t="str">
        <v/>
      </c>
      <c r="AH86" s="170" t="str">
        <v/>
      </c>
      <c r="AI86" s="170" t="str">
        <v/>
      </c>
      <c r="AJ86" s="170" t="str">
        <v/>
      </c>
      <c r="AK86" s="170" t="str">
        <v/>
      </c>
      <c r="AL86" s="279" t="str">
        <v>BYE</v>
      </c>
      <c r="AM86" s="169">
        <f>COUNTIF(AS12:AS86,"W")</f>
        <v>0</v>
      </c>
      <c r="AN86" s="169" t="str">
        <f>IF(AR86="","",COUNTIF(AR12:AR86,"-"))</f>
        <v/>
      </c>
      <c r="AO86" s="169" t="str">
        <v/>
      </c>
      <c r="AP86" s="177" t="str">
        <v/>
      </c>
      <c r="AQ86" s="178" t="str">
        <v>BYE</v>
      </c>
      <c r="AR86" s="179" t="str">
        <v/>
      </c>
      <c r="AS86" s="57"/>
    </row>
    <row r="87" spans="1:45" ht="21.75" customHeight="1" thickBot="1">
      <c r="A87" s="116">
        <v>76</v>
      </c>
      <c r="B87" s="70"/>
      <c r="C87" s="71"/>
      <c r="D87" s="72"/>
      <c r="E87" s="50"/>
      <c r="F87" s="294"/>
      <c r="G87" s="294"/>
      <c r="H87" s="153" t="str">
        <v/>
      </c>
      <c r="I87" s="154" t="str">
        <v/>
      </c>
      <c r="J87" s="149"/>
      <c r="K87" s="62"/>
      <c r="L87" s="53"/>
      <c r="M87" s="295"/>
      <c r="N87" s="295"/>
      <c r="O87" s="174" t="str">
        <v/>
      </c>
      <c r="P87" s="175" t="str">
        <v/>
      </c>
      <c r="Q87" s="277" t="str">
        <v/>
      </c>
      <c r="R87" s="166" t="str">
        <f t="shared" si="2"/>
        <v/>
      </c>
      <c r="S87" s="176" t="str">
        <v/>
      </c>
      <c r="T87" s="278" t="str">
        <v/>
      </c>
      <c r="U87" s="279" t="str">
        <v/>
      </c>
      <c r="V87" s="168" t="str">
        <v/>
      </c>
      <c r="W87" s="169" t="str">
        <f>IF(R87="","",COUNTIF(R12:R87,"-"))</f>
        <v/>
      </c>
      <c r="X87" s="170" t="str">
        <v/>
      </c>
      <c r="Y87" s="170" t="str">
        <v/>
      </c>
      <c r="Z87" s="170" t="str">
        <v/>
      </c>
      <c r="AA87" s="170" t="str">
        <v/>
      </c>
      <c r="AB87" s="170" t="str">
        <v/>
      </c>
      <c r="AC87" s="170" t="str">
        <v/>
      </c>
      <c r="AD87" s="170" t="str">
        <v/>
      </c>
      <c r="AE87" s="170" t="str">
        <f>IF(R87="","",IF(AD87="0","0",COUNTIF(AD12:AD86,AD87)))</f>
        <v/>
      </c>
      <c r="AF87" s="170" t="str">
        <v/>
      </c>
      <c r="AG87" s="170" t="str">
        <v/>
      </c>
      <c r="AH87" s="170" t="str">
        <v/>
      </c>
      <c r="AI87" s="170" t="str">
        <v/>
      </c>
      <c r="AJ87" s="170" t="str">
        <v/>
      </c>
      <c r="AK87" s="170" t="str">
        <v/>
      </c>
      <c r="AL87" s="279" t="str">
        <v>BYE</v>
      </c>
      <c r="AM87" s="169">
        <f>COUNTIF(AS12:AS87,"W")</f>
        <v>0</v>
      </c>
      <c r="AN87" s="169" t="str">
        <f>IF(AR87="","",COUNTIF(AR12:AR87,"-"))</f>
        <v/>
      </c>
      <c r="AO87" s="169" t="str">
        <v/>
      </c>
      <c r="AP87" s="177" t="str">
        <v/>
      </c>
      <c r="AQ87" s="178" t="str">
        <v>BYE</v>
      </c>
      <c r="AR87" s="179" t="str">
        <v/>
      </c>
      <c r="AS87" s="57"/>
    </row>
    <row r="88" spans="1:45" ht="21.75" customHeight="1">
      <c r="A88" s="117">
        <v>77</v>
      </c>
      <c r="B88" s="73"/>
      <c r="C88" s="74"/>
      <c r="D88" s="75"/>
      <c r="E88" s="51"/>
      <c r="F88" s="292"/>
      <c r="G88" s="292"/>
      <c r="H88" s="151" t="str">
        <v/>
      </c>
      <c r="I88" s="155" t="str">
        <v/>
      </c>
      <c r="J88" s="149"/>
      <c r="K88" s="63"/>
      <c r="L88" s="54"/>
      <c r="M88" s="293"/>
      <c r="N88" s="293"/>
      <c r="O88" s="164" t="str">
        <v/>
      </c>
      <c r="P88" s="180" t="str">
        <v/>
      </c>
      <c r="Q88" s="277" t="str">
        <v/>
      </c>
      <c r="R88" s="166" t="str">
        <f t="shared" si="2"/>
        <v/>
      </c>
      <c r="S88" s="176" t="str">
        <v/>
      </c>
      <c r="T88" s="278" t="str">
        <v/>
      </c>
      <c r="U88" s="279" t="str">
        <v/>
      </c>
      <c r="V88" s="168" t="str">
        <v/>
      </c>
      <c r="W88" s="169" t="str">
        <f>IF(R88="","",COUNTIF(R12:R88,"-"))</f>
        <v/>
      </c>
      <c r="X88" s="170" t="str">
        <v/>
      </c>
      <c r="Y88" s="170" t="str">
        <v/>
      </c>
      <c r="Z88" s="170" t="str">
        <v/>
      </c>
      <c r="AA88" s="170" t="str">
        <v/>
      </c>
      <c r="AB88" s="170" t="str">
        <v/>
      </c>
      <c r="AC88" s="170" t="str">
        <v/>
      </c>
      <c r="AD88" s="170" t="str">
        <v/>
      </c>
      <c r="AE88" s="170" t="str">
        <f>IF(R88="","",IF(AD88="0","0",COUNTIF(AD12:AD87,AD88)))</f>
        <v/>
      </c>
      <c r="AF88" s="170" t="str">
        <v/>
      </c>
      <c r="AG88" s="170" t="str">
        <v/>
      </c>
      <c r="AH88" s="170" t="str">
        <v/>
      </c>
      <c r="AI88" s="170" t="str">
        <v/>
      </c>
      <c r="AJ88" s="170" t="str">
        <v/>
      </c>
      <c r="AK88" s="170" t="str">
        <v/>
      </c>
      <c r="AL88" s="279" t="str">
        <v>BYE</v>
      </c>
      <c r="AM88" s="169">
        <f>COUNTIF(AS12:AS88,"W")</f>
        <v>0</v>
      </c>
      <c r="AN88" s="169" t="str">
        <f>IF(AR88="","",COUNTIF(AR12:AR88,"-"))</f>
        <v/>
      </c>
      <c r="AO88" s="169" t="str">
        <v/>
      </c>
      <c r="AP88" s="177" t="str">
        <v/>
      </c>
      <c r="AQ88" s="178" t="str">
        <v>BYE</v>
      </c>
      <c r="AR88" s="179" t="str">
        <v/>
      </c>
      <c r="AS88" s="57"/>
    </row>
    <row r="89" spans="1:45" ht="21.75" customHeight="1" thickBot="1">
      <c r="A89" s="116">
        <v>78</v>
      </c>
      <c r="B89" s="70"/>
      <c r="C89" s="71"/>
      <c r="D89" s="59"/>
      <c r="E89" s="50"/>
      <c r="F89" s="294"/>
      <c r="G89" s="294"/>
      <c r="H89" s="153" t="str">
        <v/>
      </c>
      <c r="I89" s="154" t="str">
        <v/>
      </c>
      <c r="J89" s="149"/>
      <c r="K89" s="62"/>
      <c r="L89" s="53"/>
      <c r="M89" s="295"/>
      <c r="N89" s="295"/>
      <c r="O89" s="174" t="str">
        <v/>
      </c>
      <c r="P89" s="175" t="str">
        <v/>
      </c>
      <c r="Q89" s="277" t="str">
        <v/>
      </c>
      <c r="R89" s="166" t="str">
        <f t="shared" si="2"/>
        <v/>
      </c>
      <c r="S89" s="176" t="str">
        <v/>
      </c>
      <c r="T89" s="278" t="str">
        <v/>
      </c>
      <c r="U89" s="279" t="str">
        <v/>
      </c>
      <c r="V89" s="168" t="str">
        <v/>
      </c>
      <c r="W89" s="169" t="str">
        <f>IF(R89="","",COUNTIF(R12:R89,"-"))</f>
        <v/>
      </c>
      <c r="X89" s="170" t="str">
        <v/>
      </c>
      <c r="Y89" s="170" t="str">
        <v/>
      </c>
      <c r="Z89" s="170" t="str">
        <v/>
      </c>
      <c r="AA89" s="170" t="str">
        <v/>
      </c>
      <c r="AB89" s="170" t="str">
        <v/>
      </c>
      <c r="AC89" s="170" t="str">
        <v/>
      </c>
      <c r="AD89" s="170" t="str">
        <v/>
      </c>
      <c r="AE89" s="170" t="str">
        <f>IF(R89="","",IF(AD89="0","0",COUNTIF(AD12:AD88,AD89)))</f>
        <v/>
      </c>
      <c r="AF89" s="170" t="str">
        <v/>
      </c>
      <c r="AG89" s="170" t="str">
        <v/>
      </c>
      <c r="AH89" s="170" t="str">
        <v/>
      </c>
      <c r="AI89" s="170" t="str">
        <v/>
      </c>
      <c r="AJ89" s="170" t="str">
        <v/>
      </c>
      <c r="AK89" s="170" t="str">
        <v/>
      </c>
      <c r="AL89" s="279" t="str">
        <v>BYE</v>
      </c>
      <c r="AM89" s="169">
        <f>COUNTIF(AS12:AS89,"W")</f>
        <v>0</v>
      </c>
      <c r="AN89" s="169" t="str">
        <f>IF(AR89="","",COUNTIF(AR12:AR89,"-"))</f>
        <v/>
      </c>
      <c r="AO89" s="169" t="str">
        <v/>
      </c>
      <c r="AP89" s="177" t="str">
        <v/>
      </c>
      <c r="AQ89" s="178" t="str">
        <v>BYE</v>
      </c>
      <c r="AR89" s="179" t="str">
        <v/>
      </c>
      <c r="AS89" s="57"/>
    </row>
    <row r="90" spans="1:45" ht="21.75" customHeight="1">
      <c r="A90" s="117">
        <v>79</v>
      </c>
      <c r="B90" s="73"/>
      <c r="C90" s="74"/>
      <c r="D90" s="60"/>
      <c r="E90" s="51"/>
      <c r="F90" s="292"/>
      <c r="G90" s="292"/>
      <c r="H90" s="151" t="str">
        <v/>
      </c>
      <c r="I90" s="155" t="str">
        <v/>
      </c>
      <c r="J90" s="149"/>
      <c r="K90" s="63"/>
      <c r="L90" s="54"/>
      <c r="M90" s="293"/>
      <c r="N90" s="293"/>
      <c r="O90" s="164" t="str">
        <v/>
      </c>
      <c r="P90" s="180" t="str">
        <v/>
      </c>
      <c r="Q90" s="277" t="str">
        <v/>
      </c>
      <c r="R90" s="166" t="str">
        <f t="shared" si="2"/>
        <v/>
      </c>
      <c r="S90" s="176" t="str">
        <v/>
      </c>
      <c r="T90" s="278" t="str">
        <v/>
      </c>
      <c r="U90" s="279" t="str">
        <v/>
      </c>
      <c r="V90" s="168" t="str">
        <v/>
      </c>
      <c r="W90" s="169" t="str">
        <f>IF(R90="","",COUNTIF(R12:R90,"-"))</f>
        <v/>
      </c>
      <c r="X90" s="170" t="str">
        <v/>
      </c>
      <c r="Y90" s="170" t="str">
        <v/>
      </c>
      <c r="Z90" s="170" t="str">
        <v/>
      </c>
      <c r="AA90" s="170" t="str">
        <v/>
      </c>
      <c r="AB90" s="170" t="str">
        <v/>
      </c>
      <c r="AC90" s="170" t="str">
        <v/>
      </c>
      <c r="AD90" s="170" t="str">
        <v/>
      </c>
      <c r="AE90" s="170" t="str">
        <f>IF(R90="","",IF(AD90="0","0",COUNTIF(AD12:AD89,AD90)))</f>
        <v/>
      </c>
      <c r="AF90" s="170" t="str">
        <v/>
      </c>
      <c r="AG90" s="170" t="str">
        <v/>
      </c>
      <c r="AH90" s="170" t="str">
        <v/>
      </c>
      <c r="AI90" s="170" t="str">
        <v/>
      </c>
      <c r="AJ90" s="170" t="str">
        <v/>
      </c>
      <c r="AK90" s="170" t="str">
        <v/>
      </c>
      <c r="AL90" s="279" t="str">
        <v>BYE</v>
      </c>
      <c r="AM90" s="169">
        <f>COUNTIF(AS12:AS90,"W")</f>
        <v>0</v>
      </c>
      <c r="AN90" s="169" t="str">
        <f>IF(AR90="","",COUNTIF(AR12:AR90,"-"))</f>
        <v/>
      </c>
      <c r="AO90" s="169" t="str">
        <v/>
      </c>
      <c r="AP90" s="177" t="str">
        <v/>
      </c>
      <c r="AQ90" s="178" t="str">
        <v>BYE</v>
      </c>
      <c r="AR90" s="179" t="str">
        <v/>
      </c>
      <c r="AS90" s="57"/>
    </row>
    <row r="91" spans="1:45" ht="21.75" customHeight="1" thickBot="1">
      <c r="A91" s="116">
        <v>80</v>
      </c>
      <c r="B91" s="70"/>
      <c r="C91" s="71"/>
      <c r="D91" s="59"/>
      <c r="E91" s="50"/>
      <c r="F91" s="294"/>
      <c r="G91" s="294"/>
      <c r="H91" s="153" t="str">
        <v/>
      </c>
      <c r="I91" s="154" t="str">
        <v/>
      </c>
      <c r="J91" s="149"/>
      <c r="K91" s="62"/>
      <c r="L91" s="53"/>
      <c r="M91" s="295"/>
      <c r="N91" s="295"/>
      <c r="O91" s="174" t="str">
        <v/>
      </c>
      <c r="P91" s="175" t="str">
        <v/>
      </c>
      <c r="Q91" s="277" t="str">
        <v/>
      </c>
      <c r="R91" s="166" t="str">
        <f t="shared" si="2"/>
        <v/>
      </c>
      <c r="S91" s="176" t="str">
        <v/>
      </c>
      <c r="T91" s="278" t="str">
        <v/>
      </c>
      <c r="U91" s="279" t="str">
        <v/>
      </c>
      <c r="V91" s="168" t="str">
        <v/>
      </c>
      <c r="W91" s="169" t="str">
        <f>IF(R91="","",COUNTIF(R12:R91,"-"))</f>
        <v/>
      </c>
      <c r="X91" s="170" t="str">
        <v/>
      </c>
      <c r="Y91" s="170" t="str">
        <v/>
      </c>
      <c r="Z91" s="170" t="str">
        <v/>
      </c>
      <c r="AA91" s="170" t="str">
        <v/>
      </c>
      <c r="AB91" s="170" t="str">
        <v/>
      </c>
      <c r="AC91" s="170" t="str">
        <v/>
      </c>
      <c r="AD91" s="170" t="str">
        <v/>
      </c>
      <c r="AE91" s="170" t="str">
        <f>IF(R91="","",IF(AD91="0","0",COUNTIF(AD12:AD90,AD91)))</f>
        <v/>
      </c>
      <c r="AF91" s="170" t="str">
        <v/>
      </c>
      <c r="AG91" s="170" t="str">
        <v/>
      </c>
      <c r="AH91" s="170" t="str">
        <v/>
      </c>
      <c r="AI91" s="170" t="str">
        <v/>
      </c>
      <c r="AJ91" s="170" t="str">
        <v/>
      </c>
      <c r="AK91" s="170" t="str">
        <v/>
      </c>
      <c r="AL91" s="279" t="str">
        <v>BYE</v>
      </c>
      <c r="AM91" s="169">
        <f>COUNTIF(AS12:AS91,"W")</f>
        <v>0</v>
      </c>
      <c r="AN91" s="169" t="str">
        <f>IF(AR91="","",COUNTIF(AR12:AR91,"-"))</f>
        <v/>
      </c>
      <c r="AO91" s="169" t="str">
        <v/>
      </c>
      <c r="AP91" s="177" t="str">
        <v/>
      </c>
      <c r="AQ91" s="178" t="str">
        <v>BYE</v>
      </c>
      <c r="AR91" s="179" t="str">
        <v/>
      </c>
      <c r="AS91" s="57"/>
    </row>
    <row r="92" spans="1:45" ht="21.75" customHeight="1">
      <c r="A92" s="117">
        <v>81</v>
      </c>
      <c r="B92" s="73"/>
      <c r="C92" s="74"/>
      <c r="D92" s="60"/>
      <c r="E92" s="51"/>
      <c r="F92" s="292"/>
      <c r="G92" s="292"/>
      <c r="H92" s="151" t="str">
        <v/>
      </c>
      <c r="I92" s="155" t="str">
        <v/>
      </c>
      <c r="J92" s="149"/>
      <c r="K92" s="63"/>
      <c r="L92" s="54"/>
      <c r="M92" s="293"/>
      <c r="N92" s="293"/>
      <c r="O92" s="164" t="str">
        <v/>
      </c>
      <c r="P92" s="180" t="str">
        <v/>
      </c>
      <c r="Q92" s="277" t="str">
        <v/>
      </c>
      <c r="R92" s="166" t="str">
        <f t="shared" si="2"/>
        <v/>
      </c>
      <c r="S92" s="176" t="str">
        <v/>
      </c>
      <c r="T92" s="278" t="str">
        <v/>
      </c>
      <c r="U92" s="279" t="str">
        <v/>
      </c>
      <c r="V92" s="168" t="str">
        <v/>
      </c>
      <c r="W92" s="169" t="str">
        <f>IF(R92="","",COUNTIF(R12:R92,"-"))</f>
        <v/>
      </c>
      <c r="X92" s="170" t="str">
        <v/>
      </c>
      <c r="Y92" s="170" t="str">
        <v/>
      </c>
      <c r="Z92" s="170" t="str">
        <v/>
      </c>
      <c r="AA92" s="170" t="str">
        <v/>
      </c>
      <c r="AB92" s="170" t="str">
        <v/>
      </c>
      <c r="AC92" s="170" t="str">
        <v/>
      </c>
      <c r="AD92" s="170" t="str">
        <v/>
      </c>
      <c r="AE92" s="170" t="str">
        <f>IF(R92="","",IF(AD92="0","0",COUNTIF(AD12:AD91,AD92)))</f>
        <v/>
      </c>
      <c r="AF92" s="170" t="str">
        <v/>
      </c>
      <c r="AG92" s="170" t="str">
        <v/>
      </c>
      <c r="AH92" s="170" t="str">
        <v/>
      </c>
      <c r="AI92" s="170" t="str">
        <v/>
      </c>
      <c r="AJ92" s="170" t="str">
        <v/>
      </c>
      <c r="AK92" s="170" t="str">
        <v/>
      </c>
      <c r="AL92" s="279" t="str">
        <v>BYE</v>
      </c>
      <c r="AM92" s="169">
        <f>COUNTIF(AS12:AS92,"W")</f>
        <v>0</v>
      </c>
      <c r="AN92" s="169" t="str">
        <f>IF(AR92="","",COUNTIF(AR12:AR92,"-"))</f>
        <v/>
      </c>
      <c r="AO92" s="169" t="str">
        <v/>
      </c>
      <c r="AP92" s="177" t="str">
        <v/>
      </c>
      <c r="AQ92" s="178" t="str">
        <v>BYE</v>
      </c>
      <c r="AR92" s="179" t="str">
        <v/>
      </c>
      <c r="AS92" s="57"/>
    </row>
    <row r="93" spans="1:45" ht="21.75" customHeight="1" thickBot="1">
      <c r="A93" s="116">
        <v>82</v>
      </c>
      <c r="B93" s="70"/>
      <c r="C93" s="71"/>
      <c r="D93" s="59"/>
      <c r="E93" s="50"/>
      <c r="F93" s="294"/>
      <c r="G93" s="294"/>
      <c r="H93" s="153" t="str">
        <v/>
      </c>
      <c r="I93" s="154" t="str">
        <v/>
      </c>
      <c r="J93" s="149"/>
      <c r="K93" s="62"/>
      <c r="L93" s="53"/>
      <c r="M93" s="295"/>
      <c r="N93" s="295"/>
      <c r="O93" s="174" t="str">
        <v/>
      </c>
      <c r="P93" s="175" t="str">
        <v/>
      </c>
      <c r="Q93" s="277" t="str">
        <v/>
      </c>
      <c r="R93" s="166" t="str">
        <f t="shared" si="2"/>
        <v/>
      </c>
      <c r="S93" s="176" t="str">
        <v/>
      </c>
      <c r="T93" s="278" t="str">
        <v/>
      </c>
      <c r="U93" s="279" t="str">
        <v/>
      </c>
      <c r="V93" s="168" t="str">
        <v/>
      </c>
      <c r="W93" s="169" t="str">
        <f>IF(R93="","",COUNTIF(R12:R93,"-"))</f>
        <v/>
      </c>
      <c r="X93" s="170" t="str">
        <v/>
      </c>
      <c r="Y93" s="170" t="str">
        <v/>
      </c>
      <c r="Z93" s="170" t="str">
        <v/>
      </c>
      <c r="AA93" s="170" t="str">
        <v/>
      </c>
      <c r="AB93" s="170" t="str">
        <v/>
      </c>
      <c r="AC93" s="170" t="str">
        <v/>
      </c>
      <c r="AD93" s="170" t="str">
        <v/>
      </c>
      <c r="AE93" s="170" t="str">
        <f>IF(R93="","",IF(AD93="0","0",COUNTIF(AD12:AD92,AD93)))</f>
        <v/>
      </c>
      <c r="AF93" s="170" t="str">
        <v/>
      </c>
      <c r="AG93" s="170" t="str">
        <v/>
      </c>
      <c r="AH93" s="170" t="str">
        <v/>
      </c>
      <c r="AI93" s="170" t="str">
        <v/>
      </c>
      <c r="AJ93" s="170" t="str">
        <v/>
      </c>
      <c r="AK93" s="170" t="str">
        <v/>
      </c>
      <c r="AL93" s="279" t="str">
        <v>BYE</v>
      </c>
      <c r="AM93" s="169">
        <f>COUNTIF(AS12:AS93,"W")</f>
        <v>0</v>
      </c>
      <c r="AN93" s="169" t="str">
        <f>IF(AR93="","",COUNTIF(AR12:AR93,"-"))</f>
        <v/>
      </c>
      <c r="AO93" s="169" t="str">
        <v/>
      </c>
      <c r="AP93" s="177" t="str">
        <v/>
      </c>
      <c r="AQ93" s="178" t="str">
        <v>BYE</v>
      </c>
      <c r="AR93" s="179" t="str">
        <v/>
      </c>
      <c r="AS93" s="57"/>
    </row>
    <row r="94" spans="1:45" ht="21.75" customHeight="1">
      <c r="A94" s="117">
        <v>83</v>
      </c>
      <c r="B94" s="73"/>
      <c r="C94" s="74"/>
      <c r="D94" s="60"/>
      <c r="E94" s="51"/>
      <c r="F94" s="292"/>
      <c r="G94" s="292"/>
      <c r="H94" s="151" t="str">
        <v/>
      </c>
      <c r="I94" s="155" t="str">
        <v/>
      </c>
      <c r="J94" s="149"/>
      <c r="K94" s="63"/>
      <c r="L94" s="54"/>
      <c r="M94" s="293"/>
      <c r="N94" s="293"/>
      <c r="O94" s="164" t="str">
        <v/>
      </c>
      <c r="P94" s="180" t="str">
        <v/>
      </c>
      <c r="Q94" s="277" t="str">
        <v/>
      </c>
      <c r="R94" s="166" t="str">
        <f t="shared" si="2"/>
        <v/>
      </c>
      <c r="S94" s="176" t="str">
        <v/>
      </c>
      <c r="T94" s="278" t="str">
        <v/>
      </c>
      <c r="U94" s="279" t="str">
        <v/>
      </c>
      <c r="V94" s="168" t="str">
        <v/>
      </c>
      <c r="W94" s="169" t="str">
        <f>IF(R94="","",COUNTIF(R12:R94,"-"))</f>
        <v/>
      </c>
      <c r="X94" s="170" t="str">
        <v/>
      </c>
      <c r="Y94" s="170" t="str">
        <v/>
      </c>
      <c r="Z94" s="170" t="str">
        <v/>
      </c>
      <c r="AA94" s="170" t="str">
        <v/>
      </c>
      <c r="AB94" s="170" t="str">
        <v/>
      </c>
      <c r="AC94" s="170" t="str">
        <v/>
      </c>
      <c r="AD94" s="170" t="str">
        <v/>
      </c>
      <c r="AE94" s="170" t="str">
        <f>IF(R94="","",IF(AD94="0","0",COUNTIF(AD12:AD93,AD94)))</f>
        <v/>
      </c>
      <c r="AF94" s="170" t="str">
        <v/>
      </c>
      <c r="AG94" s="170" t="str">
        <v/>
      </c>
      <c r="AH94" s="170" t="str">
        <v/>
      </c>
      <c r="AI94" s="170" t="str">
        <v/>
      </c>
      <c r="AJ94" s="170" t="str">
        <v/>
      </c>
      <c r="AK94" s="170" t="str">
        <v/>
      </c>
      <c r="AL94" s="279" t="str">
        <v>BYE</v>
      </c>
      <c r="AM94" s="169">
        <f>COUNTIF(AS12:AS94,"W")</f>
        <v>0</v>
      </c>
      <c r="AN94" s="169" t="str">
        <f>IF(AR94="","",COUNTIF(AR12:AR94,"-"))</f>
        <v/>
      </c>
      <c r="AO94" s="169" t="str">
        <v/>
      </c>
      <c r="AP94" s="177" t="str">
        <v/>
      </c>
      <c r="AQ94" s="178" t="str">
        <v>BYE</v>
      </c>
      <c r="AR94" s="179" t="str">
        <v/>
      </c>
      <c r="AS94" s="57"/>
    </row>
    <row r="95" spans="1:45" ht="21.75" customHeight="1" thickBot="1">
      <c r="A95" s="116">
        <v>84</v>
      </c>
      <c r="B95" s="70"/>
      <c r="C95" s="71"/>
      <c r="D95" s="59"/>
      <c r="E95" s="50"/>
      <c r="F95" s="294"/>
      <c r="G95" s="294"/>
      <c r="H95" s="153" t="str">
        <v/>
      </c>
      <c r="I95" s="154" t="str">
        <v/>
      </c>
      <c r="J95" s="150"/>
      <c r="K95" s="62"/>
      <c r="L95" s="53"/>
      <c r="M95" s="295"/>
      <c r="N95" s="295"/>
      <c r="O95" s="174" t="str">
        <v/>
      </c>
      <c r="P95" s="175" t="str">
        <v/>
      </c>
      <c r="Q95" s="169" t="str">
        <v/>
      </c>
      <c r="R95" s="166" t="str">
        <f t="shared" si="2"/>
        <v/>
      </c>
      <c r="S95" s="176" t="str">
        <v/>
      </c>
      <c r="T95" s="278" t="str">
        <v/>
      </c>
      <c r="U95" s="279" t="str">
        <v/>
      </c>
      <c r="V95" s="168" t="str">
        <v/>
      </c>
      <c r="W95" s="169" t="str">
        <f>IF(R95="","",COUNTIF(R12:R95,"-"))</f>
        <v/>
      </c>
      <c r="X95" s="170" t="str">
        <v/>
      </c>
      <c r="Y95" s="170" t="str">
        <v/>
      </c>
      <c r="Z95" s="170" t="str">
        <v/>
      </c>
      <c r="AA95" s="170" t="str">
        <v/>
      </c>
      <c r="AB95" s="170" t="str">
        <v/>
      </c>
      <c r="AC95" s="170" t="str">
        <v/>
      </c>
      <c r="AD95" s="170" t="str">
        <v/>
      </c>
      <c r="AE95" s="170" t="str">
        <f>IF(R95="","",IF(AD95="0","0",COUNTIF(AD12:AD94,AD95)))</f>
        <v/>
      </c>
      <c r="AF95" s="170" t="str">
        <v/>
      </c>
      <c r="AG95" s="170" t="str">
        <v/>
      </c>
      <c r="AH95" s="170" t="str">
        <v/>
      </c>
      <c r="AI95" s="170" t="str">
        <v/>
      </c>
      <c r="AJ95" s="170" t="str">
        <v/>
      </c>
      <c r="AK95" s="170" t="str">
        <v/>
      </c>
      <c r="AL95" s="279" t="str">
        <v>BYE</v>
      </c>
      <c r="AM95" s="169">
        <f>COUNTIF(AS12:AS95,"W")</f>
        <v>0</v>
      </c>
      <c r="AN95" s="169" t="str">
        <f>IF(AR95="","",COUNTIF(AR12:AR95,"-"))</f>
        <v/>
      </c>
      <c r="AO95" s="169" t="str">
        <v/>
      </c>
      <c r="AP95" s="177" t="str">
        <v/>
      </c>
      <c r="AQ95" s="178" t="str">
        <v>BYE</v>
      </c>
      <c r="AR95" s="179" t="str">
        <v/>
      </c>
      <c r="AS95" s="57"/>
    </row>
    <row r="96" spans="1:45" ht="21.75" customHeight="1">
      <c r="A96" s="117">
        <v>85</v>
      </c>
      <c r="B96" s="73"/>
      <c r="C96" s="74"/>
      <c r="D96" s="60"/>
      <c r="E96" s="51"/>
      <c r="F96" s="292"/>
      <c r="G96" s="292"/>
      <c r="H96" s="151" t="str">
        <v/>
      </c>
      <c r="I96" s="155" t="str">
        <v/>
      </c>
      <c r="J96" s="150"/>
      <c r="K96" s="63"/>
      <c r="L96" s="54"/>
      <c r="M96" s="293"/>
      <c r="N96" s="293"/>
      <c r="O96" s="164" t="str">
        <v/>
      </c>
      <c r="P96" s="180" t="str">
        <v/>
      </c>
      <c r="Q96" s="169" t="str">
        <v/>
      </c>
      <c r="R96" s="166" t="str">
        <f t="shared" si="2"/>
        <v/>
      </c>
      <c r="S96" s="176" t="str">
        <v/>
      </c>
      <c r="T96" s="278" t="str">
        <v/>
      </c>
      <c r="U96" s="279" t="str">
        <v/>
      </c>
      <c r="V96" s="168" t="str">
        <v/>
      </c>
      <c r="W96" s="169" t="str">
        <f>IF(R96="","",COUNTIF(R12:R96,"-"))</f>
        <v/>
      </c>
      <c r="X96" s="170" t="str">
        <v/>
      </c>
      <c r="Y96" s="170" t="str">
        <v/>
      </c>
      <c r="Z96" s="170" t="str">
        <v/>
      </c>
      <c r="AA96" s="170" t="str">
        <v/>
      </c>
      <c r="AB96" s="170" t="str">
        <v/>
      </c>
      <c r="AC96" s="170" t="str">
        <v/>
      </c>
      <c r="AD96" s="170" t="str">
        <v/>
      </c>
      <c r="AE96" s="170" t="str">
        <f>IF(R96="","",IF(AD96="0","0",COUNTIF(AD12:AD95,AD96)))</f>
        <v/>
      </c>
      <c r="AF96" s="170" t="str">
        <v/>
      </c>
      <c r="AG96" s="170" t="str">
        <v/>
      </c>
      <c r="AH96" s="170" t="str">
        <v/>
      </c>
      <c r="AI96" s="170" t="str">
        <v/>
      </c>
      <c r="AJ96" s="170" t="str">
        <v/>
      </c>
      <c r="AK96" s="170" t="str">
        <v/>
      </c>
      <c r="AL96" s="279" t="str">
        <v>BYE</v>
      </c>
      <c r="AM96" s="169">
        <f>COUNTIF(AS12:AS96,"W")</f>
        <v>0</v>
      </c>
      <c r="AN96" s="169" t="str">
        <f>IF(AR96="","",COUNTIF(AR12:AR96,"-"))</f>
        <v/>
      </c>
      <c r="AO96" s="169" t="str">
        <v/>
      </c>
      <c r="AP96" s="177" t="str">
        <v/>
      </c>
      <c r="AQ96" s="178" t="str">
        <v>BYE</v>
      </c>
      <c r="AR96" s="179" t="str">
        <v/>
      </c>
      <c r="AS96" s="57"/>
    </row>
    <row r="97" spans="1:45" ht="21.75" customHeight="1" thickBot="1">
      <c r="A97" s="116">
        <v>86</v>
      </c>
      <c r="B97" s="70"/>
      <c r="C97" s="71"/>
      <c r="D97" s="59"/>
      <c r="E97" s="50"/>
      <c r="F97" s="294"/>
      <c r="G97" s="294"/>
      <c r="H97" s="153" t="str">
        <v/>
      </c>
      <c r="I97" s="154" t="str">
        <v/>
      </c>
      <c r="J97" s="150"/>
      <c r="K97" s="62"/>
      <c r="L97" s="53"/>
      <c r="M97" s="295"/>
      <c r="N97" s="295"/>
      <c r="O97" s="174" t="str">
        <v/>
      </c>
      <c r="P97" s="175" t="str">
        <v/>
      </c>
      <c r="Q97" s="169" t="str">
        <v/>
      </c>
      <c r="R97" s="166" t="str">
        <f t="shared" si="2"/>
        <v/>
      </c>
      <c r="S97" s="176" t="str">
        <v/>
      </c>
      <c r="T97" s="278" t="str">
        <v/>
      </c>
      <c r="U97" s="279" t="str">
        <v/>
      </c>
      <c r="V97" s="168" t="str">
        <v/>
      </c>
      <c r="W97" s="169" t="str">
        <f>IF(R97="","",COUNTIF(R12:R97,"-"))</f>
        <v/>
      </c>
      <c r="X97" s="170" t="str">
        <v/>
      </c>
      <c r="Y97" s="170" t="str">
        <v/>
      </c>
      <c r="Z97" s="170" t="str">
        <v/>
      </c>
      <c r="AA97" s="170" t="str">
        <v/>
      </c>
      <c r="AB97" s="170" t="str">
        <v/>
      </c>
      <c r="AC97" s="170" t="str">
        <v/>
      </c>
      <c r="AD97" s="170" t="str">
        <v/>
      </c>
      <c r="AE97" s="170" t="str">
        <f>IF(R97="","",IF(AD97="0","0",COUNTIF(AD12:AD96,AD97)))</f>
        <v/>
      </c>
      <c r="AF97" s="170" t="str">
        <v/>
      </c>
      <c r="AG97" s="170" t="str">
        <v/>
      </c>
      <c r="AH97" s="170" t="str">
        <v/>
      </c>
      <c r="AI97" s="170" t="str">
        <v/>
      </c>
      <c r="AJ97" s="170" t="str">
        <v/>
      </c>
      <c r="AK97" s="170" t="str">
        <v/>
      </c>
      <c r="AL97" s="279" t="str">
        <v>BYE</v>
      </c>
      <c r="AM97" s="169">
        <f>COUNTIF(AS12:AS97,"W")</f>
        <v>0</v>
      </c>
      <c r="AN97" s="169" t="str">
        <f>IF(AR97="","",COUNTIF(AR12:AR97,"-"))</f>
        <v/>
      </c>
      <c r="AO97" s="169" t="str">
        <v/>
      </c>
      <c r="AP97" s="177" t="str">
        <v/>
      </c>
      <c r="AQ97" s="178" t="str">
        <v>BYE</v>
      </c>
      <c r="AR97" s="179" t="str">
        <v/>
      </c>
      <c r="AS97" s="57"/>
    </row>
    <row r="98" spans="1:45" ht="21.75" customHeight="1">
      <c r="A98" s="117">
        <v>87</v>
      </c>
      <c r="B98" s="73"/>
      <c r="C98" s="74"/>
      <c r="D98" s="60"/>
      <c r="E98" s="51"/>
      <c r="F98" s="292"/>
      <c r="G98" s="292"/>
      <c r="H98" s="151" t="str">
        <v/>
      </c>
      <c r="I98" s="155" t="str">
        <v/>
      </c>
      <c r="J98" s="150"/>
      <c r="K98" s="63"/>
      <c r="L98" s="54"/>
      <c r="M98" s="293"/>
      <c r="N98" s="293"/>
      <c r="O98" s="164" t="str">
        <v/>
      </c>
      <c r="P98" s="180" t="str">
        <v/>
      </c>
      <c r="Q98" s="169" t="str">
        <v/>
      </c>
      <c r="R98" s="166" t="str">
        <f t="shared" si="2"/>
        <v/>
      </c>
      <c r="S98" s="176" t="str">
        <v/>
      </c>
      <c r="T98" s="278" t="str">
        <v/>
      </c>
      <c r="U98" s="279" t="str">
        <v/>
      </c>
      <c r="V98" s="168" t="str">
        <v/>
      </c>
      <c r="W98" s="169" t="str">
        <f>IF(R98="","",COUNTIF(R12:R98,"-"))</f>
        <v/>
      </c>
      <c r="X98" s="170" t="str">
        <v/>
      </c>
      <c r="Y98" s="170" t="str">
        <v/>
      </c>
      <c r="Z98" s="170" t="str">
        <v/>
      </c>
      <c r="AA98" s="170" t="str">
        <v/>
      </c>
      <c r="AB98" s="170" t="str">
        <v/>
      </c>
      <c r="AC98" s="170" t="str">
        <v/>
      </c>
      <c r="AD98" s="170" t="str">
        <v/>
      </c>
      <c r="AE98" s="170" t="str">
        <f>IF(R98="","",IF(AD98="0","0",COUNTIF(AD12:AD97,AD98)))</f>
        <v/>
      </c>
      <c r="AF98" s="170" t="str">
        <v/>
      </c>
      <c r="AG98" s="170" t="str">
        <v/>
      </c>
      <c r="AH98" s="170" t="str">
        <v/>
      </c>
      <c r="AI98" s="170" t="str">
        <v/>
      </c>
      <c r="AJ98" s="170" t="str">
        <v/>
      </c>
      <c r="AK98" s="170" t="str">
        <v/>
      </c>
      <c r="AL98" s="279" t="str">
        <v>BYE</v>
      </c>
      <c r="AM98" s="169">
        <f>COUNTIF(AS12:AS98,"W")</f>
        <v>0</v>
      </c>
      <c r="AN98" s="169" t="str">
        <f>IF(AR98="","",COUNTIF(AR12:AR98,"-"))</f>
        <v/>
      </c>
      <c r="AO98" s="169" t="str">
        <v/>
      </c>
      <c r="AP98" s="177" t="str">
        <v/>
      </c>
      <c r="AQ98" s="178" t="str">
        <v>BYE</v>
      </c>
      <c r="AR98" s="179" t="str">
        <v/>
      </c>
      <c r="AS98" s="57"/>
    </row>
    <row r="99" spans="1:45" ht="21.75" customHeight="1" thickBot="1">
      <c r="A99" s="116">
        <v>88</v>
      </c>
      <c r="B99" s="70"/>
      <c r="C99" s="71"/>
      <c r="D99" s="59"/>
      <c r="E99" s="50"/>
      <c r="F99" s="294"/>
      <c r="G99" s="294"/>
      <c r="H99" s="153" t="str">
        <v/>
      </c>
      <c r="I99" s="154" t="str">
        <v/>
      </c>
      <c r="J99" s="150"/>
      <c r="K99" s="62"/>
      <c r="L99" s="53"/>
      <c r="M99" s="295"/>
      <c r="N99" s="295"/>
      <c r="O99" s="174" t="str">
        <v/>
      </c>
      <c r="P99" s="175" t="str">
        <v/>
      </c>
      <c r="Q99" s="169" t="str">
        <v/>
      </c>
      <c r="R99" s="166" t="str">
        <f t="shared" si="2"/>
        <v/>
      </c>
      <c r="S99" s="176" t="str">
        <v/>
      </c>
      <c r="T99" s="278" t="str">
        <v/>
      </c>
      <c r="U99" s="279" t="str">
        <v/>
      </c>
      <c r="V99" s="168" t="str">
        <v/>
      </c>
      <c r="W99" s="169" t="str">
        <f>IF(R99="","",COUNTIF(R12:R99,"-"))</f>
        <v/>
      </c>
      <c r="X99" s="170" t="str">
        <v/>
      </c>
      <c r="Y99" s="170" t="str">
        <v/>
      </c>
      <c r="Z99" s="170" t="str">
        <v/>
      </c>
      <c r="AA99" s="170" t="str">
        <v/>
      </c>
      <c r="AB99" s="170" t="str">
        <v/>
      </c>
      <c r="AC99" s="170" t="str">
        <v/>
      </c>
      <c r="AD99" s="170" t="str">
        <v/>
      </c>
      <c r="AE99" s="170" t="str">
        <f>IF(R99="","",IF(AD99="0","0",COUNTIF(AD12:AD98,AD99)))</f>
        <v/>
      </c>
      <c r="AF99" s="170" t="str">
        <v/>
      </c>
      <c r="AG99" s="170" t="str">
        <v/>
      </c>
      <c r="AH99" s="170" t="str">
        <v/>
      </c>
      <c r="AI99" s="170" t="str">
        <v/>
      </c>
      <c r="AJ99" s="170" t="str">
        <v/>
      </c>
      <c r="AK99" s="170" t="str">
        <v/>
      </c>
      <c r="AL99" s="279" t="str">
        <v>BYE</v>
      </c>
      <c r="AM99" s="169">
        <f>COUNTIF(AS12:AS99,"W")</f>
        <v>0</v>
      </c>
      <c r="AN99" s="169" t="str">
        <f>IF(AR99="","",COUNTIF(AR12:AR99,"-"))</f>
        <v/>
      </c>
      <c r="AO99" s="169" t="str">
        <v/>
      </c>
      <c r="AP99" s="177" t="str">
        <v/>
      </c>
      <c r="AQ99" s="178" t="str">
        <v>BYE</v>
      </c>
      <c r="AR99" s="179" t="str">
        <v/>
      </c>
      <c r="AS99" s="57"/>
    </row>
    <row r="100" spans="1:45" ht="21.75" customHeight="1">
      <c r="A100" s="117">
        <v>89</v>
      </c>
      <c r="B100" s="73"/>
      <c r="C100" s="74"/>
      <c r="D100" s="60"/>
      <c r="E100" s="51"/>
      <c r="F100" s="292"/>
      <c r="G100" s="292"/>
      <c r="H100" s="151" t="str">
        <v/>
      </c>
      <c r="I100" s="155" t="str">
        <v/>
      </c>
      <c r="J100" s="150"/>
      <c r="K100" s="63"/>
      <c r="L100" s="54"/>
      <c r="M100" s="293"/>
      <c r="N100" s="293"/>
      <c r="O100" s="164" t="str">
        <v/>
      </c>
      <c r="P100" s="180" t="str">
        <v/>
      </c>
      <c r="Q100" s="169" t="str">
        <v/>
      </c>
      <c r="R100" s="166" t="str">
        <f t="shared" si="2"/>
        <v/>
      </c>
      <c r="S100" s="176" t="str">
        <v/>
      </c>
      <c r="T100" s="278" t="str">
        <v/>
      </c>
      <c r="U100" s="279" t="str">
        <v/>
      </c>
      <c r="V100" s="168" t="str">
        <v/>
      </c>
      <c r="W100" s="169" t="str">
        <f>IF(R100="","",COUNTIF(R12:R100,"-"))</f>
        <v/>
      </c>
      <c r="X100" s="170" t="str">
        <v/>
      </c>
      <c r="Y100" s="170" t="str">
        <v/>
      </c>
      <c r="Z100" s="170" t="str">
        <v/>
      </c>
      <c r="AA100" s="170" t="str">
        <v/>
      </c>
      <c r="AB100" s="170" t="str">
        <v/>
      </c>
      <c r="AC100" s="170" t="str">
        <v/>
      </c>
      <c r="AD100" s="170" t="str">
        <v/>
      </c>
      <c r="AE100" s="170" t="str">
        <f>IF(R100="","",IF(AD100="0","0",COUNTIF(AD12:AD99,AD100)))</f>
        <v/>
      </c>
      <c r="AF100" s="170" t="str">
        <v/>
      </c>
      <c r="AG100" s="170" t="str">
        <v/>
      </c>
      <c r="AH100" s="170" t="str">
        <v/>
      </c>
      <c r="AI100" s="170" t="str">
        <v/>
      </c>
      <c r="AJ100" s="170" t="str">
        <v/>
      </c>
      <c r="AK100" s="170" t="str">
        <v/>
      </c>
      <c r="AL100" s="279" t="str">
        <v>BYE</v>
      </c>
      <c r="AM100" s="169">
        <f>COUNTIF(AS12:AS100,"W")</f>
        <v>0</v>
      </c>
      <c r="AN100" s="169" t="str">
        <f>IF(AR100="","",COUNTIF(AR12:AR100,"-"))</f>
        <v/>
      </c>
      <c r="AO100" s="169" t="str">
        <v/>
      </c>
      <c r="AP100" s="177" t="str">
        <v/>
      </c>
      <c r="AQ100" s="178" t="str">
        <v>BYE</v>
      </c>
      <c r="AR100" s="179" t="str">
        <v/>
      </c>
      <c r="AS100" s="57"/>
    </row>
    <row r="101" spans="1:45" ht="21.75" customHeight="1" thickBot="1">
      <c r="A101" s="116">
        <v>90</v>
      </c>
      <c r="B101" s="70"/>
      <c r="C101" s="71"/>
      <c r="D101" s="59"/>
      <c r="E101" s="50"/>
      <c r="F101" s="294"/>
      <c r="G101" s="294"/>
      <c r="H101" s="153" t="str">
        <v/>
      </c>
      <c r="I101" s="154" t="str">
        <v/>
      </c>
      <c r="J101" s="150"/>
      <c r="K101" s="62"/>
      <c r="L101" s="53"/>
      <c r="M101" s="295"/>
      <c r="N101" s="295"/>
      <c r="O101" s="174" t="str">
        <v/>
      </c>
      <c r="P101" s="175" t="str">
        <v/>
      </c>
      <c r="Q101" s="169" t="str">
        <v/>
      </c>
      <c r="R101" s="166" t="str">
        <f t="shared" si="2"/>
        <v/>
      </c>
      <c r="S101" s="176" t="str">
        <v/>
      </c>
      <c r="T101" s="278" t="str">
        <v/>
      </c>
      <c r="U101" s="279" t="str">
        <v/>
      </c>
      <c r="V101" s="168" t="str">
        <v/>
      </c>
      <c r="W101" s="169" t="str">
        <f>IF(R101="","",COUNTIF(R12:R101,"-"))</f>
        <v/>
      </c>
      <c r="X101" s="170" t="str">
        <v/>
      </c>
      <c r="Y101" s="170" t="str">
        <v/>
      </c>
      <c r="Z101" s="170" t="str">
        <v/>
      </c>
      <c r="AA101" s="170" t="str">
        <v/>
      </c>
      <c r="AB101" s="170" t="str">
        <v/>
      </c>
      <c r="AC101" s="170" t="str">
        <v/>
      </c>
      <c r="AD101" s="170" t="str">
        <v/>
      </c>
      <c r="AE101" s="170" t="str">
        <f>IF(R101="","",IF(AD101="0","0",COUNTIF(AD12:AD100,AD101)))</f>
        <v/>
      </c>
      <c r="AF101" s="170" t="str">
        <v/>
      </c>
      <c r="AG101" s="170" t="str">
        <v/>
      </c>
      <c r="AH101" s="170" t="str">
        <v/>
      </c>
      <c r="AI101" s="170" t="str">
        <v/>
      </c>
      <c r="AJ101" s="170" t="str">
        <v/>
      </c>
      <c r="AK101" s="170" t="str">
        <v/>
      </c>
      <c r="AL101" s="279" t="str">
        <v>BYE</v>
      </c>
      <c r="AM101" s="169">
        <f>COUNTIF(AS12:AS101,"W")</f>
        <v>0</v>
      </c>
      <c r="AN101" s="169" t="str">
        <f>IF(AR101="","",COUNTIF(AR12:AR101,"-"))</f>
        <v/>
      </c>
      <c r="AO101" s="169" t="str">
        <v/>
      </c>
      <c r="AP101" s="177" t="str">
        <v/>
      </c>
      <c r="AQ101" s="178" t="str">
        <v>BYE</v>
      </c>
      <c r="AR101" s="179" t="str">
        <v/>
      </c>
      <c r="AS101" s="57"/>
    </row>
    <row r="102" spans="1:45" ht="21.75" customHeight="1">
      <c r="A102" s="117">
        <v>91</v>
      </c>
      <c r="B102" s="73"/>
      <c r="C102" s="74"/>
      <c r="D102" s="60"/>
      <c r="E102" s="51"/>
      <c r="F102" s="292"/>
      <c r="G102" s="292"/>
      <c r="H102" s="151" t="str">
        <v/>
      </c>
      <c r="I102" s="155" t="str">
        <v/>
      </c>
      <c r="J102" s="150"/>
      <c r="K102" s="63"/>
      <c r="L102" s="54"/>
      <c r="M102" s="293"/>
      <c r="N102" s="293"/>
      <c r="O102" s="164" t="str">
        <v/>
      </c>
      <c r="P102" s="180" t="str">
        <v/>
      </c>
      <c r="Q102" s="169" t="str">
        <v/>
      </c>
      <c r="R102" s="166" t="str">
        <f t="shared" si="2"/>
        <v/>
      </c>
      <c r="S102" s="176" t="str">
        <v/>
      </c>
      <c r="T102" s="278" t="str">
        <v/>
      </c>
      <c r="U102" s="279" t="str">
        <v/>
      </c>
      <c r="V102" s="168" t="str">
        <v/>
      </c>
      <c r="W102" s="169" t="str">
        <f>IF(R102="","",COUNTIF(R12:R102,"-"))</f>
        <v/>
      </c>
      <c r="X102" s="170" t="str">
        <v/>
      </c>
      <c r="Y102" s="170" t="str">
        <v/>
      </c>
      <c r="Z102" s="170" t="str">
        <v/>
      </c>
      <c r="AA102" s="170" t="str">
        <v/>
      </c>
      <c r="AB102" s="170" t="str">
        <v/>
      </c>
      <c r="AC102" s="170" t="str">
        <v/>
      </c>
      <c r="AD102" s="170" t="str">
        <v/>
      </c>
      <c r="AE102" s="170" t="str">
        <f>IF(R102="","",IF(AD102="0","0",COUNTIF(AD12:AD101,AD102)))</f>
        <v/>
      </c>
      <c r="AF102" s="170" t="str">
        <v/>
      </c>
      <c r="AG102" s="170" t="str">
        <v/>
      </c>
      <c r="AH102" s="170" t="str">
        <v/>
      </c>
      <c r="AI102" s="170" t="str">
        <v/>
      </c>
      <c r="AJ102" s="170" t="str">
        <v/>
      </c>
      <c r="AK102" s="170" t="str">
        <v/>
      </c>
      <c r="AL102" s="279" t="str">
        <v>BYE</v>
      </c>
      <c r="AM102" s="169">
        <f>COUNTIF(AS12:AS102,"W")</f>
        <v>0</v>
      </c>
      <c r="AN102" s="169" t="str">
        <f>IF(AR102="","",COUNTIF(AR12:AR102,"-"))</f>
        <v/>
      </c>
      <c r="AO102" s="169" t="str">
        <v/>
      </c>
      <c r="AP102" s="177" t="str">
        <v/>
      </c>
      <c r="AQ102" s="178" t="str">
        <v>BYE</v>
      </c>
      <c r="AR102" s="179" t="str">
        <v/>
      </c>
      <c r="AS102" s="57"/>
    </row>
    <row r="103" spans="1:45" ht="21.75" customHeight="1" thickBot="1">
      <c r="A103" s="116">
        <v>92</v>
      </c>
      <c r="B103" s="70"/>
      <c r="C103" s="71"/>
      <c r="D103" s="59"/>
      <c r="E103" s="50"/>
      <c r="F103" s="294"/>
      <c r="G103" s="294"/>
      <c r="H103" s="153" t="str">
        <v/>
      </c>
      <c r="I103" s="154" t="str">
        <v/>
      </c>
      <c r="J103" s="150"/>
      <c r="K103" s="62"/>
      <c r="L103" s="53"/>
      <c r="M103" s="295"/>
      <c r="N103" s="295"/>
      <c r="O103" s="174" t="str">
        <v/>
      </c>
      <c r="P103" s="175" t="str">
        <v/>
      </c>
      <c r="Q103" s="169" t="str">
        <v/>
      </c>
      <c r="R103" s="166" t="str">
        <f t="shared" si="2"/>
        <v/>
      </c>
      <c r="S103" s="176" t="str">
        <v/>
      </c>
      <c r="T103" s="278" t="str">
        <v/>
      </c>
      <c r="U103" s="279" t="str">
        <v/>
      </c>
      <c r="V103" s="168" t="str">
        <v/>
      </c>
      <c r="W103" s="169" t="str">
        <f>IF(R103="","",COUNTIF(R12:R103,"-"))</f>
        <v/>
      </c>
      <c r="X103" s="170" t="str">
        <v/>
      </c>
      <c r="Y103" s="170" t="str">
        <v/>
      </c>
      <c r="Z103" s="170" t="str">
        <v/>
      </c>
      <c r="AA103" s="170" t="str">
        <v/>
      </c>
      <c r="AB103" s="170" t="str">
        <v/>
      </c>
      <c r="AC103" s="170" t="str">
        <v/>
      </c>
      <c r="AD103" s="170" t="str">
        <v/>
      </c>
      <c r="AE103" s="170" t="str">
        <f>IF(R103="","",IF(AD103="0","0",COUNTIF(AD12:AD102,AD103)))</f>
        <v/>
      </c>
      <c r="AF103" s="170" t="str">
        <v/>
      </c>
      <c r="AG103" s="170" t="str">
        <v/>
      </c>
      <c r="AH103" s="170" t="str">
        <v/>
      </c>
      <c r="AI103" s="170" t="str">
        <v/>
      </c>
      <c r="AJ103" s="170" t="str">
        <v/>
      </c>
      <c r="AK103" s="170" t="str">
        <v/>
      </c>
      <c r="AL103" s="279" t="str">
        <v>BYE</v>
      </c>
      <c r="AM103" s="169">
        <f>COUNTIF(AS12:AS103,"W")</f>
        <v>0</v>
      </c>
      <c r="AN103" s="169" t="str">
        <f>IF(AR103="","",COUNTIF(AR12:AR103,"-"))</f>
        <v/>
      </c>
      <c r="AO103" s="169" t="str">
        <v/>
      </c>
      <c r="AP103" s="177" t="str">
        <v/>
      </c>
      <c r="AQ103" s="178" t="str">
        <v>BYE</v>
      </c>
      <c r="AR103" s="179" t="str">
        <v/>
      </c>
      <c r="AS103" s="57"/>
    </row>
    <row r="104" spans="1:45" ht="21.75" customHeight="1">
      <c r="A104" s="117">
        <v>93</v>
      </c>
      <c r="B104" s="73"/>
      <c r="C104" s="74"/>
      <c r="D104" s="60"/>
      <c r="E104" s="51"/>
      <c r="F104" s="292"/>
      <c r="G104" s="292"/>
      <c r="H104" s="151" t="str">
        <v/>
      </c>
      <c r="I104" s="155" t="str">
        <v/>
      </c>
      <c r="J104" s="150"/>
      <c r="K104" s="63"/>
      <c r="L104" s="54"/>
      <c r="M104" s="293"/>
      <c r="N104" s="293"/>
      <c r="O104" s="164" t="str">
        <v/>
      </c>
      <c r="P104" s="180" t="str">
        <v/>
      </c>
      <c r="Q104" s="169" t="str">
        <v/>
      </c>
      <c r="R104" s="166" t="str">
        <f t="shared" si="2"/>
        <v/>
      </c>
      <c r="S104" s="176" t="str">
        <v/>
      </c>
      <c r="T104" s="278" t="str">
        <v/>
      </c>
      <c r="U104" s="279" t="str">
        <v/>
      </c>
      <c r="V104" s="168" t="str">
        <v/>
      </c>
      <c r="W104" s="169" t="str">
        <f>IF(R104="","",COUNTIF(R12:R104,"-"))</f>
        <v/>
      </c>
      <c r="X104" s="170" t="str">
        <v/>
      </c>
      <c r="Y104" s="170" t="str">
        <v/>
      </c>
      <c r="Z104" s="170" t="str">
        <v/>
      </c>
      <c r="AA104" s="170" t="str">
        <v/>
      </c>
      <c r="AB104" s="170" t="str">
        <v/>
      </c>
      <c r="AC104" s="170" t="str">
        <v/>
      </c>
      <c r="AD104" s="170" t="str">
        <v/>
      </c>
      <c r="AE104" s="170" t="str">
        <f>IF(R104="","",IF(AD104="0","0",COUNTIF(AD12:AD103,AD104)))</f>
        <v/>
      </c>
      <c r="AF104" s="170" t="str">
        <v/>
      </c>
      <c r="AG104" s="170" t="str">
        <v/>
      </c>
      <c r="AH104" s="170" t="str">
        <v/>
      </c>
      <c r="AI104" s="170" t="str">
        <v/>
      </c>
      <c r="AJ104" s="170" t="str">
        <v/>
      </c>
      <c r="AK104" s="170" t="str">
        <v/>
      </c>
      <c r="AL104" s="279" t="str">
        <v>BYE</v>
      </c>
      <c r="AM104" s="169">
        <f>COUNTIF(AS12:AS104,"W")</f>
        <v>0</v>
      </c>
      <c r="AN104" s="169" t="str">
        <f>IF(AR104="","",COUNTIF(AR12:AR104,"-"))</f>
        <v/>
      </c>
      <c r="AO104" s="169" t="str">
        <v/>
      </c>
      <c r="AP104" s="177" t="str">
        <v/>
      </c>
      <c r="AQ104" s="178" t="str">
        <v>BYE</v>
      </c>
      <c r="AR104" s="179" t="str">
        <v/>
      </c>
      <c r="AS104" s="57"/>
    </row>
    <row r="105" spans="1:45" ht="21.75" customHeight="1" thickBot="1">
      <c r="A105" s="116">
        <v>94</v>
      </c>
      <c r="B105" s="70"/>
      <c r="C105" s="71"/>
      <c r="D105" s="59"/>
      <c r="E105" s="50"/>
      <c r="F105" s="294"/>
      <c r="G105" s="294"/>
      <c r="H105" s="153" t="str">
        <v/>
      </c>
      <c r="I105" s="154" t="str">
        <v/>
      </c>
      <c r="J105" s="150"/>
      <c r="K105" s="62"/>
      <c r="L105" s="53"/>
      <c r="M105" s="295"/>
      <c r="N105" s="295"/>
      <c r="O105" s="174" t="str">
        <v/>
      </c>
      <c r="P105" s="175" t="str">
        <v/>
      </c>
      <c r="Q105" s="169" t="str">
        <v/>
      </c>
      <c r="R105" s="166" t="str">
        <f t="shared" si="2"/>
        <v/>
      </c>
      <c r="S105" s="176" t="str">
        <v/>
      </c>
      <c r="T105" s="278" t="str">
        <v/>
      </c>
      <c r="U105" s="279" t="str">
        <v/>
      </c>
      <c r="V105" s="168" t="str">
        <v/>
      </c>
      <c r="W105" s="169" t="str">
        <f>IF(R105="","",COUNTIF(R12:R105,"-"))</f>
        <v/>
      </c>
      <c r="X105" s="170" t="str">
        <v/>
      </c>
      <c r="Y105" s="170" t="str">
        <v/>
      </c>
      <c r="Z105" s="170" t="str">
        <v/>
      </c>
      <c r="AA105" s="170" t="str">
        <v/>
      </c>
      <c r="AB105" s="170" t="str">
        <v/>
      </c>
      <c r="AC105" s="170" t="str">
        <v/>
      </c>
      <c r="AD105" s="170" t="str">
        <v/>
      </c>
      <c r="AE105" s="170" t="str">
        <f>IF(R105="","",IF(AD105="0","0",COUNTIF(AD12:AD104,AD105)))</f>
        <v/>
      </c>
      <c r="AF105" s="170" t="str">
        <v/>
      </c>
      <c r="AG105" s="170" t="str">
        <v/>
      </c>
      <c r="AH105" s="170" t="str">
        <v/>
      </c>
      <c r="AI105" s="170" t="str">
        <v/>
      </c>
      <c r="AJ105" s="170" t="str">
        <v/>
      </c>
      <c r="AK105" s="170" t="str">
        <v/>
      </c>
      <c r="AL105" s="279" t="str">
        <v>BYE</v>
      </c>
      <c r="AM105" s="169">
        <f>COUNTIF(AS12:AS105,"W")</f>
        <v>0</v>
      </c>
      <c r="AN105" s="169" t="str">
        <f>IF(AR105="","",COUNTIF(AR12:AR105,"-"))</f>
        <v/>
      </c>
      <c r="AO105" s="169" t="str">
        <v/>
      </c>
      <c r="AP105" s="177" t="str">
        <v/>
      </c>
      <c r="AQ105" s="178" t="str">
        <v>BYE</v>
      </c>
      <c r="AR105" s="179" t="str">
        <v/>
      </c>
      <c r="AS105" s="57"/>
    </row>
    <row r="106" spans="1:45" ht="21.75" customHeight="1">
      <c r="A106" s="117">
        <v>95</v>
      </c>
      <c r="B106" s="73"/>
      <c r="C106" s="74"/>
      <c r="D106" s="60"/>
      <c r="E106" s="51"/>
      <c r="F106" s="292"/>
      <c r="G106" s="292"/>
      <c r="H106" s="151" t="str">
        <v/>
      </c>
      <c r="I106" s="155" t="str">
        <v/>
      </c>
      <c r="J106" s="150"/>
      <c r="K106" s="63"/>
      <c r="L106" s="54"/>
      <c r="M106" s="293"/>
      <c r="N106" s="293"/>
      <c r="O106" s="164" t="str">
        <v/>
      </c>
      <c r="P106" s="180" t="str">
        <v/>
      </c>
      <c r="Q106" s="169" t="str">
        <v/>
      </c>
      <c r="R106" s="166" t="str">
        <f t="shared" si="2"/>
        <v/>
      </c>
      <c r="S106" s="176" t="str">
        <v/>
      </c>
      <c r="T106" s="278" t="str">
        <v/>
      </c>
      <c r="U106" s="279" t="str">
        <v/>
      </c>
      <c r="V106" s="168" t="str">
        <v/>
      </c>
      <c r="W106" s="169" t="str">
        <f>IF(R106="","",COUNTIF(R12:R106,"-"))</f>
        <v/>
      </c>
      <c r="X106" s="170" t="str">
        <v/>
      </c>
      <c r="Y106" s="170" t="str">
        <v/>
      </c>
      <c r="Z106" s="170" t="str">
        <v/>
      </c>
      <c r="AA106" s="170" t="str">
        <v/>
      </c>
      <c r="AB106" s="170" t="str">
        <v/>
      </c>
      <c r="AC106" s="170" t="str">
        <v/>
      </c>
      <c r="AD106" s="170" t="str">
        <v/>
      </c>
      <c r="AE106" s="170" t="str">
        <f>IF(R106="","",IF(AD106="0","0",COUNTIF(AD12:AD105,AD106)))</f>
        <v/>
      </c>
      <c r="AF106" s="170" t="str">
        <v/>
      </c>
      <c r="AG106" s="170" t="str">
        <v/>
      </c>
      <c r="AH106" s="170" t="str">
        <v/>
      </c>
      <c r="AI106" s="170" t="str">
        <v/>
      </c>
      <c r="AJ106" s="170" t="str">
        <v/>
      </c>
      <c r="AK106" s="170" t="str">
        <v/>
      </c>
      <c r="AL106" s="279" t="str">
        <v>BYE</v>
      </c>
      <c r="AM106" s="169">
        <f>COUNTIF(AS12:AS106,"W")</f>
        <v>0</v>
      </c>
      <c r="AN106" s="169" t="str">
        <f>IF(AR106="","",COUNTIF(AR12:AR106,"-"))</f>
        <v/>
      </c>
      <c r="AO106" s="169" t="str">
        <v/>
      </c>
      <c r="AP106" s="177" t="str">
        <v/>
      </c>
      <c r="AQ106" s="178" t="str">
        <v>BYE</v>
      </c>
      <c r="AR106" s="179" t="str">
        <v/>
      </c>
      <c r="AS106" s="57"/>
    </row>
    <row r="107" spans="1:45" ht="21.75" customHeight="1" thickBot="1">
      <c r="A107" s="116">
        <v>96</v>
      </c>
      <c r="B107" s="70"/>
      <c r="C107" s="71"/>
      <c r="D107" s="59"/>
      <c r="E107" s="50"/>
      <c r="F107" s="294"/>
      <c r="G107" s="294"/>
      <c r="H107" s="153" t="str">
        <v/>
      </c>
      <c r="I107" s="154" t="str">
        <v/>
      </c>
      <c r="J107" s="150"/>
      <c r="K107" s="62"/>
      <c r="L107" s="53"/>
      <c r="M107" s="295"/>
      <c r="N107" s="295"/>
      <c r="O107" s="174" t="str">
        <v/>
      </c>
      <c r="P107" s="175" t="str">
        <v/>
      </c>
      <c r="Q107" s="169" t="str">
        <v/>
      </c>
      <c r="R107" s="166" t="str">
        <f t="shared" si="2"/>
        <v/>
      </c>
      <c r="S107" s="176" t="str">
        <v/>
      </c>
      <c r="T107" s="278" t="str">
        <v/>
      </c>
      <c r="U107" s="279" t="str">
        <v/>
      </c>
      <c r="V107" s="168" t="str">
        <v/>
      </c>
      <c r="W107" s="169" t="str">
        <f>IF(R107="","",COUNTIF(R12:R107,"-"))</f>
        <v/>
      </c>
      <c r="X107" s="170" t="str">
        <v/>
      </c>
      <c r="Y107" s="170" t="str">
        <v/>
      </c>
      <c r="Z107" s="170" t="str">
        <v/>
      </c>
      <c r="AA107" s="170" t="str">
        <v/>
      </c>
      <c r="AB107" s="170" t="str">
        <v/>
      </c>
      <c r="AC107" s="170" t="str">
        <v/>
      </c>
      <c r="AD107" s="170" t="str">
        <v/>
      </c>
      <c r="AE107" s="170" t="str">
        <f>IF(R107="","",IF(AD107="0","0",COUNTIF(AD12:AD106,AD107)))</f>
        <v/>
      </c>
      <c r="AF107" s="170" t="str">
        <v/>
      </c>
      <c r="AG107" s="170" t="str">
        <v/>
      </c>
      <c r="AH107" s="170" t="str">
        <v/>
      </c>
      <c r="AI107" s="170" t="str">
        <v/>
      </c>
      <c r="AJ107" s="170" t="str">
        <v/>
      </c>
      <c r="AK107" s="170" t="str">
        <v/>
      </c>
      <c r="AL107" s="279" t="str">
        <v>BYE</v>
      </c>
      <c r="AM107" s="169">
        <f>COUNTIF(AS12:AS107,"W")</f>
        <v>0</v>
      </c>
      <c r="AN107" s="169" t="str">
        <f>IF(AR107="","",COUNTIF(AR12:AR107,"-"))</f>
        <v/>
      </c>
      <c r="AO107" s="169" t="str">
        <v/>
      </c>
      <c r="AP107" s="177" t="str">
        <v/>
      </c>
      <c r="AQ107" s="178" t="str">
        <v>BYE</v>
      </c>
      <c r="AR107" s="179" t="str">
        <v/>
      </c>
      <c r="AS107" s="57"/>
    </row>
    <row r="108" spans="1:45" ht="21.75" customHeight="1">
      <c r="A108" s="117">
        <v>97</v>
      </c>
      <c r="B108" s="73"/>
      <c r="C108" s="74"/>
      <c r="D108" s="60"/>
      <c r="E108" s="51"/>
      <c r="F108" s="292"/>
      <c r="G108" s="292"/>
      <c r="H108" s="151" t="str">
        <v/>
      </c>
      <c r="I108" s="155" t="str">
        <v/>
      </c>
      <c r="J108" s="150"/>
      <c r="K108" s="63"/>
      <c r="L108" s="54"/>
      <c r="M108" s="293"/>
      <c r="N108" s="293"/>
      <c r="O108" s="164" t="str">
        <v/>
      </c>
      <c r="P108" s="180" t="str">
        <v/>
      </c>
      <c r="Q108" s="169" t="str">
        <v/>
      </c>
      <c r="R108" s="166" t="str">
        <f t="shared" si="2"/>
        <v/>
      </c>
      <c r="S108" s="176" t="str">
        <v/>
      </c>
      <c r="T108" s="278" t="str">
        <v/>
      </c>
      <c r="U108" s="279" t="str">
        <v/>
      </c>
      <c r="V108" s="168" t="str">
        <v/>
      </c>
      <c r="W108" s="169" t="str">
        <f>IF(R108="","",COUNTIF(R12:R108,"-"))</f>
        <v/>
      </c>
      <c r="X108" s="170" t="str">
        <v/>
      </c>
      <c r="Y108" s="170" t="str">
        <v/>
      </c>
      <c r="Z108" s="170" t="str">
        <v/>
      </c>
      <c r="AA108" s="170" t="str">
        <v/>
      </c>
      <c r="AB108" s="170" t="str">
        <v/>
      </c>
      <c r="AC108" s="170" t="str">
        <v/>
      </c>
      <c r="AD108" s="170" t="str">
        <v/>
      </c>
      <c r="AE108" s="170" t="str">
        <f>IF(R108="","",IF(AD108="0","0",COUNTIF(AD12:AD107,AD108)))</f>
        <v/>
      </c>
      <c r="AF108" s="170" t="str">
        <v/>
      </c>
      <c r="AG108" s="170" t="str">
        <v/>
      </c>
      <c r="AH108" s="170" t="str">
        <v/>
      </c>
      <c r="AI108" s="170" t="str">
        <v/>
      </c>
      <c r="AJ108" s="170" t="str">
        <v/>
      </c>
      <c r="AK108" s="170" t="str">
        <v/>
      </c>
      <c r="AL108" s="279" t="str">
        <v>BYE</v>
      </c>
      <c r="AM108" s="169">
        <f>COUNTIF(AS12:AS108,"W")</f>
        <v>0</v>
      </c>
      <c r="AN108" s="169" t="str">
        <f>IF(AR108="","",COUNTIF(AR12:AR108,"-"))</f>
        <v/>
      </c>
      <c r="AO108" s="169" t="str">
        <v/>
      </c>
      <c r="AP108" s="177" t="str">
        <v/>
      </c>
      <c r="AQ108" s="178" t="str">
        <v>BYE</v>
      </c>
      <c r="AR108" s="179" t="str">
        <v/>
      </c>
      <c r="AS108" s="57"/>
    </row>
    <row r="109" spans="1:45" ht="21.75" customHeight="1" thickBot="1">
      <c r="A109" s="116">
        <v>98</v>
      </c>
      <c r="B109" s="70"/>
      <c r="C109" s="71"/>
      <c r="D109" s="59"/>
      <c r="E109" s="50"/>
      <c r="F109" s="294"/>
      <c r="G109" s="294"/>
      <c r="H109" s="153" t="str">
        <v/>
      </c>
      <c r="I109" s="154" t="str">
        <v/>
      </c>
      <c r="J109" s="150"/>
      <c r="K109" s="62"/>
      <c r="L109" s="53"/>
      <c r="M109" s="295"/>
      <c r="N109" s="295"/>
      <c r="O109" s="174" t="str">
        <v/>
      </c>
      <c r="P109" s="175" t="str">
        <v/>
      </c>
      <c r="Q109" s="169" t="str">
        <v/>
      </c>
      <c r="R109" s="166" t="str">
        <f t="shared" si="2"/>
        <v/>
      </c>
      <c r="S109" s="176" t="str">
        <v/>
      </c>
      <c r="T109" s="278" t="str">
        <v/>
      </c>
      <c r="U109" s="279" t="str">
        <v/>
      </c>
      <c r="V109" s="168" t="str">
        <v/>
      </c>
      <c r="W109" s="169" t="str">
        <f>IF(R109="","",COUNTIF(R12:R109,"-"))</f>
        <v/>
      </c>
      <c r="X109" s="170" t="str">
        <v/>
      </c>
      <c r="Y109" s="170" t="str">
        <v/>
      </c>
      <c r="Z109" s="170" t="str">
        <v/>
      </c>
      <c r="AA109" s="170" t="str">
        <v/>
      </c>
      <c r="AB109" s="170" t="str">
        <v/>
      </c>
      <c r="AC109" s="170" t="str">
        <v/>
      </c>
      <c r="AD109" s="170" t="str">
        <v/>
      </c>
      <c r="AE109" s="170" t="str">
        <f>IF(R109="","",IF(AD109="0","0",COUNTIF(AD12:AD108,AD109)))</f>
        <v/>
      </c>
      <c r="AF109" s="170" t="str">
        <v/>
      </c>
      <c r="AG109" s="170" t="str">
        <v/>
      </c>
      <c r="AH109" s="170" t="str">
        <v/>
      </c>
      <c r="AI109" s="170" t="str">
        <v/>
      </c>
      <c r="AJ109" s="170" t="str">
        <v/>
      </c>
      <c r="AK109" s="170" t="str">
        <v/>
      </c>
      <c r="AL109" s="279" t="str">
        <v>BYE</v>
      </c>
      <c r="AM109" s="169">
        <f>COUNTIF(AS12:AS109,"W")</f>
        <v>0</v>
      </c>
      <c r="AN109" s="169" t="str">
        <f>IF(AR109="","",COUNTIF(AR12:AR109,"-"))</f>
        <v/>
      </c>
      <c r="AO109" s="169" t="str">
        <v/>
      </c>
      <c r="AP109" s="177" t="str">
        <v/>
      </c>
      <c r="AQ109" s="178" t="str">
        <v>BYE</v>
      </c>
      <c r="AR109" s="179" t="str">
        <v/>
      </c>
      <c r="AS109" s="57"/>
    </row>
    <row r="110" spans="1:45" ht="21.75" customHeight="1">
      <c r="A110" s="117">
        <v>99</v>
      </c>
      <c r="B110" s="73"/>
      <c r="C110" s="74"/>
      <c r="D110" s="60"/>
      <c r="E110" s="51"/>
      <c r="F110" s="292"/>
      <c r="G110" s="292"/>
      <c r="H110" s="151" t="str">
        <v/>
      </c>
      <c r="I110" s="155" t="str">
        <v/>
      </c>
      <c r="J110" s="150"/>
      <c r="K110" s="63"/>
      <c r="L110" s="54"/>
      <c r="M110" s="293"/>
      <c r="N110" s="293"/>
      <c r="O110" s="164" t="str">
        <v/>
      </c>
      <c r="P110" s="180" t="str">
        <v/>
      </c>
      <c r="Q110" s="169" t="str">
        <v/>
      </c>
      <c r="R110" s="166" t="str">
        <f t="shared" si="2"/>
        <v/>
      </c>
      <c r="S110" s="176" t="str">
        <v/>
      </c>
      <c r="T110" s="278" t="str">
        <v/>
      </c>
      <c r="U110" s="279" t="str">
        <v/>
      </c>
      <c r="V110" s="168" t="str">
        <v/>
      </c>
      <c r="W110" s="169" t="str">
        <f>IF(R110="","",COUNTIF(R12:R110,"-"))</f>
        <v/>
      </c>
      <c r="X110" s="170" t="str">
        <v/>
      </c>
      <c r="Y110" s="170" t="str">
        <v/>
      </c>
      <c r="Z110" s="170" t="str">
        <v/>
      </c>
      <c r="AA110" s="170" t="str">
        <v/>
      </c>
      <c r="AB110" s="170" t="str">
        <v/>
      </c>
      <c r="AC110" s="170" t="str">
        <v/>
      </c>
      <c r="AD110" s="170" t="str">
        <v/>
      </c>
      <c r="AE110" s="170" t="str">
        <f>IF(R110="","",IF(AD110="0","0",COUNTIF(AD12:AD109,AD110)))</f>
        <v/>
      </c>
      <c r="AF110" s="170" t="str">
        <v/>
      </c>
      <c r="AG110" s="170" t="str">
        <v/>
      </c>
      <c r="AH110" s="170" t="str">
        <v/>
      </c>
      <c r="AI110" s="170" t="str">
        <v/>
      </c>
      <c r="AJ110" s="170" t="str">
        <v/>
      </c>
      <c r="AK110" s="170" t="str">
        <v/>
      </c>
      <c r="AL110" s="279" t="str">
        <v>BYE</v>
      </c>
      <c r="AM110" s="169">
        <f>COUNTIF(AS12:AS110,"W")</f>
        <v>0</v>
      </c>
      <c r="AN110" s="169" t="str">
        <f>IF(AR110="","",COUNTIF(AR12:AR110,"-"))</f>
        <v/>
      </c>
      <c r="AO110" s="169" t="str">
        <v/>
      </c>
      <c r="AP110" s="177" t="str">
        <v/>
      </c>
      <c r="AQ110" s="178" t="str">
        <v>BYE</v>
      </c>
      <c r="AR110" s="179" t="str">
        <v/>
      </c>
      <c r="AS110" s="57"/>
    </row>
    <row r="111" spans="1:45" ht="21.75" customHeight="1" thickBot="1">
      <c r="A111" s="118">
        <v>100</v>
      </c>
      <c r="B111" s="76"/>
      <c r="C111" s="77"/>
      <c r="D111" s="61"/>
      <c r="E111" s="52"/>
      <c r="F111" s="302"/>
      <c r="G111" s="302"/>
      <c r="H111" s="162" t="str">
        <v/>
      </c>
      <c r="I111" s="163" t="str">
        <v/>
      </c>
      <c r="J111" s="150"/>
      <c r="K111" s="64"/>
      <c r="L111" s="55"/>
      <c r="M111" s="303"/>
      <c r="N111" s="303"/>
      <c r="O111" s="190" t="str">
        <v/>
      </c>
      <c r="P111" s="191" t="str">
        <v/>
      </c>
      <c r="Q111" s="169" t="str">
        <v/>
      </c>
      <c r="R111" s="192" t="str">
        <f t="shared" si="2"/>
        <v/>
      </c>
      <c r="S111" s="193" t="str">
        <v/>
      </c>
      <c r="T111" s="278" t="str">
        <v/>
      </c>
      <c r="U111" s="279" t="str">
        <v/>
      </c>
      <c r="V111" s="168" t="str">
        <v/>
      </c>
      <c r="W111" s="169" t="str">
        <f>IF(R111="","",COUNTIF(R12:R111,"-"))</f>
        <v/>
      </c>
      <c r="X111" s="170" t="str">
        <v/>
      </c>
      <c r="Y111" s="170" t="str">
        <v/>
      </c>
      <c r="Z111" s="170" t="str">
        <v/>
      </c>
      <c r="AA111" s="170" t="str">
        <v/>
      </c>
      <c r="AB111" s="170" t="str">
        <v/>
      </c>
      <c r="AC111" s="170" t="str">
        <v/>
      </c>
      <c r="AD111" s="170" t="str">
        <v/>
      </c>
      <c r="AE111" s="170" t="str">
        <f>IF(R111="","",IF(AD111="0","0",COUNTIF(AD12:AD110,AD111)))</f>
        <v/>
      </c>
      <c r="AF111" s="170" t="str">
        <v/>
      </c>
      <c r="AG111" s="170" t="str">
        <v/>
      </c>
      <c r="AH111" s="170" t="str">
        <v/>
      </c>
      <c r="AI111" s="170" t="str">
        <v/>
      </c>
      <c r="AJ111" s="170" t="str">
        <v/>
      </c>
      <c r="AK111" s="170" t="str">
        <v/>
      </c>
      <c r="AL111" s="279" t="str">
        <v>BYE</v>
      </c>
      <c r="AM111" s="169">
        <f>COUNTIF(AS12:AS111,"W")</f>
        <v>0</v>
      </c>
      <c r="AN111" s="169" t="str">
        <f>IF(AR111="","",COUNTIF(AR12:AR111,"-"))</f>
        <v/>
      </c>
      <c r="AO111" s="169" t="str">
        <v/>
      </c>
      <c r="AP111" s="194" t="str">
        <v/>
      </c>
      <c r="AQ111" s="195" t="str">
        <v>BYE</v>
      </c>
      <c r="AR111" s="196" t="str">
        <v/>
      </c>
      <c r="AS111" s="58"/>
    </row>
    <row r="112" spans="1:45" ht="24" thickTop="1">
      <c r="S112"/>
      <c r="T112" s="289"/>
    </row>
    <row r="113" spans="19:20">
      <c r="S113"/>
      <c r="T113" s="289"/>
    </row>
    <row r="114" spans="19:20">
      <c r="S114"/>
      <c r="T114" s="289"/>
    </row>
    <row r="115" spans="19:20">
      <c r="S115"/>
      <c r="T115" s="289"/>
    </row>
    <row r="116" spans="19:20">
      <c r="S116"/>
      <c r="T116" s="289"/>
    </row>
    <row r="117" spans="19:20">
      <c r="S117"/>
      <c r="T117" s="289"/>
    </row>
    <row r="118" spans="19:20">
      <c r="S118"/>
      <c r="T118" s="289"/>
    </row>
  </sheetData>
  <dataConsolidate/>
  <mergeCells count="49">
    <mergeCell ref="A10:A11"/>
    <mergeCell ref="AQ10:AQ11"/>
    <mergeCell ref="AM10:AM11"/>
    <mergeCell ref="T10:T11"/>
    <mergeCell ref="W10:W11"/>
    <mergeCell ref="AE10:AE11"/>
    <mergeCell ref="U10:U11"/>
    <mergeCell ref="X10:X11"/>
    <mergeCell ref="AK10:AK11"/>
    <mergeCell ref="AP10:AP11"/>
    <mergeCell ref="AL10:AL11"/>
    <mergeCell ref="AF10:AF11"/>
    <mergeCell ref="AH10:AH11"/>
    <mergeCell ref="AJ10:AJ11"/>
    <mergeCell ref="AG10:AG11"/>
    <mergeCell ref="AI10:AI11"/>
    <mergeCell ref="AS7:AS8"/>
    <mergeCell ref="AN10:AN11"/>
    <mergeCell ref="AP7:AR7"/>
    <mergeCell ref="AP8:AR8"/>
    <mergeCell ref="AR10:AR11"/>
    <mergeCell ref="AS10:AS11"/>
    <mergeCell ref="AO10:AO11"/>
    <mergeCell ref="B9:C9"/>
    <mergeCell ref="V10:V11"/>
    <mergeCell ref="AD10:AD11"/>
    <mergeCell ref="AC10:AC11"/>
    <mergeCell ref="Y10:Y11"/>
    <mergeCell ref="Z10:Z11"/>
    <mergeCell ref="AA10:AA11"/>
    <mergeCell ref="AB10:AB11"/>
    <mergeCell ref="C10:C11"/>
    <mergeCell ref="B10:B11"/>
    <mergeCell ref="D10:I10"/>
    <mergeCell ref="K10:P10"/>
    <mergeCell ref="Q10:Q11"/>
    <mergeCell ref="S10:S11"/>
    <mergeCell ref="R10:R11"/>
    <mergeCell ref="B8:C8"/>
    <mergeCell ref="D7:S7"/>
    <mergeCell ref="D1:S1"/>
    <mergeCell ref="D2:S2"/>
    <mergeCell ref="D3:S3"/>
    <mergeCell ref="D8:S8"/>
    <mergeCell ref="AP1:AQ1"/>
    <mergeCell ref="AP2:AQ2"/>
    <mergeCell ref="B5:C5"/>
    <mergeCell ref="B7:C7"/>
    <mergeCell ref="B6:C6"/>
  </mergeCells>
  <phoneticPr fontId="11"/>
  <printOptions horizontalCentered="1"/>
  <pageMargins left="0.5" right="0.5" top="0.5" bottom="0.5" header="0.5" footer="0.5"/>
  <pageSetup paperSize="0" scale="42" fitToHeight="2" orientation="landscape" horizontalDpi="4294967292" verticalDpi="4294967292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zoomScale="75" zoomScaleNormal="125" zoomScaleSheetLayoutView="75" workbookViewId="0">
      <pane xSplit="2" ySplit="6" topLeftCell="C7" activePane="bottomRight" state="frozenSplit"/>
      <selection pane="topRight" activeCell="H1" sqref="H1"/>
      <selection pane="bottomLeft" activeCell="A18" sqref="A18"/>
      <selection pane="bottomRight" activeCell="B8" sqref="B8"/>
    </sheetView>
  </sheetViews>
  <sheetFormatPr defaultColWidth="11.42578125" defaultRowHeight="18"/>
  <cols>
    <col min="1" max="1" width="6.28515625" style="13" customWidth="1"/>
    <col min="2" max="2" width="37.85546875" style="5" customWidth="1"/>
    <col min="3" max="3" width="10.28515625" style="2" customWidth="1"/>
    <col min="4" max="4" width="6.28515625" style="2" customWidth="1"/>
    <col min="5" max="6" width="8.85546875" style="2" customWidth="1"/>
    <col min="7" max="7" width="10.28515625" style="2" customWidth="1"/>
    <col min="8" max="8" width="6.28515625" style="2" customWidth="1"/>
    <col min="9" max="9" width="37.85546875" style="15" customWidth="1"/>
    <col min="10" max="10" width="4.85546875" style="9" customWidth="1"/>
    <col min="11" max="11" width="10.28515625" style="2" customWidth="1"/>
    <col min="12" max="12" width="6.28515625" style="2" customWidth="1"/>
    <col min="13" max="14" width="8.85546875" style="2" customWidth="1"/>
    <col min="15" max="15" width="10.28515625" style="2" customWidth="1"/>
    <col min="16" max="16" width="6.28515625" style="2" customWidth="1"/>
    <col min="17" max="17" width="37.85546875" style="15" customWidth="1"/>
    <col min="18" max="18" width="4.85546875" style="9" customWidth="1"/>
    <col min="19" max="19" width="37.85546875" style="15" customWidth="1"/>
    <col min="20" max="20" width="11.42578125" style="148" customWidth="1"/>
    <col min="21" max="23" width="11.42578125" style="147" customWidth="1"/>
    <col min="24" max="16384" width="11.42578125" style="2"/>
  </cols>
  <sheetData>
    <row r="1" spans="1:30" s="6" customFormat="1" ht="30">
      <c r="A1" s="17"/>
      <c r="B1" s="17"/>
      <c r="C1" s="388" t="s">
        <v>7</v>
      </c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98" t="s">
        <v>15</v>
      </c>
      <c r="R1" s="398"/>
      <c r="S1" s="398"/>
      <c r="T1" s="145"/>
      <c r="U1" s="145"/>
      <c r="V1" s="145"/>
      <c r="W1" s="144"/>
    </row>
    <row r="2" spans="1:30" s="6" customFormat="1" ht="24.75" customHeight="1" thickBot="1">
      <c r="C2" s="399" t="s">
        <v>8</v>
      </c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401" t="s">
        <v>39</v>
      </c>
      <c r="R2" s="401"/>
      <c r="S2" s="401"/>
      <c r="T2" s="146"/>
      <c r="U2" s="146"/>
      <c r="V2" s="146"/>
      <c r="W2" s="144"/>
    </row>
    <row r="3" spans="1:30" s="6" customFormat="1" ht="31.5" thickTop="1" thickBot="1">
      <c r="A3" s="122">
        <v>32</v>
      </c>
      <c r="B3" s="123" t="s">
        <v>65</v>
      </c>
      <c r="C3" s="400" t="s">
        <v>73</v>
      </c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17"/>
      <c r="R3" s="317"/>
      <c r="S3" s="317"/>
      <c r="T3" s="145"/>
      <c r="U3" s="145"/>
      <c r="V3" s="145"/>
      <c r="W3" s="144"/>
    </row>
    <row r="4" spans="1:30" s="6" customFormat="1" ht="19.5" thickTop="1" thickBot="1">
      <c r="A4" s="17"/>
      <c r="B4" s="17"/>
      <c r="C4"/>
      <c r="D4" s="26"/>
      <c r="E4" s="26"/>
      <c r="F4" s="26"/>
      <c r="G4" s="25"/>
      <c r="H4" s="27"/>
      <c r="I4" s="27"/>
      <c r="J4" s="8"/>
      <c r="K4" s="26"/>
      <c r="L4" s="25"/>
      <c r="M4" s="25"/>
      <c r="N4" s="25"/>
      <c r="O4" s="26"/>
      <c r="P4" s="26"/>
      <c r="Q4" s="8"/>
      <c r="T4" s="144"/>
      <c r="U4" s="144"/>
      <c r="V4" s="144"/>
      <c r="W4" s="144"/>
    </row>
    <row r="5" spans="1:30" ht="30" customHeight="1" thickTop="1">
      <c r="A5" s="408" t="s">
        <v>32</v>
      </c>
      <c r="B5" s="395" t="s">
        <v>30</v>
      </c>
      <c r="C5" s="365" t="s">
        <v>18</v>
      </c>
      <c r="D5" s="391"/>
      <c r="E5" s="391"/>
      <c r="F5" s="391"/>
      <c r="G5" s="391"/>
      <c r="H5" s="391"/>
      <c r="I5" s="392"/>
      <c r="J5" s="397" t="s">
        <v>16</v>
      </c>
      <c r="K5" s="365" t="s">
        <v>19</v>
      </c>
      <c r="L5" s="366"/>
      <c r="M5" s="366"/>
      <c r="N5" s="366"/>
      <c r="O5" s="366"/>
      <c r="P5" s="366"/>
      <c r="Q5" s="367"/>
      <c r="R5" s="397" t="s">
        <v>17</v>
      </c>
      <c r="S5" s="404" t="s">
        <v>34</v>
      </c>
      <c r="T5" s="402" t="s">
        <v>43</v>
      </c>
      <c r="U5" s="406" t="s">
        <v>42</v>
      </c>
      <c r="V5" s="402" t="s">
        <v>37</v>
      </c>
      <c r="W5" s="402" t="s">
        <v>32</v>
      </c>
    </row>
    <row r="6" spans="1:30" s="14" customFormat="1" ht="125.1" customHeight="1" thickBot="1">
      <c r="A6" s="394"/>
      <c r="B6" s="396"/>
      <c r="C6" s="19" t="s">
        <v>25</v>
      </c>
      <c r="D6" s="20" t="s">
        <v>26</v>
      </c>
      <c r="E6" s="20" t="s">
        <v>62</v>
      </c>
      <c r="F6" s="20" t="s">
        <v>63</v>
      </c>
      <c r="G6" s="40" t="s">
        <v>27</v>
      </c>
      <c r="H6" s="321" t="s">
        <v>35</v>
      </c>
      <c r="I6" s="42" t="s">
        <v>31</v>
      </c>
      <c r="J6" s="397"/>
      <c r="K6" s="19" t="s">
        <v>25</v>
      </c>
      <c r="L6" s="20" t="s">
        <v>26</v>
      </c>
      <c r="M6" s="20" t="s">
        <v>62</v>
      </c>
      <c r="N6" s="20" t="s">
        <v>63</v>
      </c>
      <c r="O6" s="40" t="s">
        <v>27</v>
      </c>
      <c r="P6" s="321" t="s">
        <v>35</v>
      </c>
      <c r="Q6" s="29" t="s">
        <v>31</v>
      </c>
      <c r="R6" s="397"/>
      <c r="S6" s="405"/>
      <c r="T6" s="403"/>
      <c r="U6" s="407"/>
      <c r="V6" s="403"/>
      <c r="W6" s="403"/>
      <c r="Y6"/>
      <c r="Z6"/>
    </row>
    <row r="7" spans="1:30" ht="24" customHeight="1" thickTop="1" thickBot="1">
      <c r="A7" s="114"/>
      <c r="B7" s="1" t="s">
        <v>21</v>
      </c>
      <c r="I7" s="22"/>
      <c r="J7" s="6"/>
      <c r="K7" s="23"/>
      <c r="Q7" s="22"/>
      <c r="R7" s="6"/>
      <c r="S7" s="24"/>
      <c r="T7" s="146"/>
      <c r="AA7"/>
    </row>
    <row r="8" spans="1:30" s="3" customFormat="1" ht="24" customHeight="1" thickTop="1" thickBot="1">
      <c r="A8" s="197">
        <v>1</v>
      </c>
      <c r="B8" s="198" t="str">
        <f>IF(A3&lt;A8,"BYE",IF(ISERROR(VLOOKUP(A8,'Masters Quals'!AO12:'Masters Quals'!AQ111,3,FALSE))=TRUE,"BYE",VLOOKUP(A8,'Masters Quals'!AO12:'Masters Quals'!AQ111,3,FALSE)))</f>
        <v>BYE</v>
      </c>
      <c r="C8" s="82"/>
      <c r="D8" s="83"/>
      <c r="E8" s="83"/>
      <c r="F8" s="83"/>
      <c r="G8" s="65" t="str">
        <f t="array" ref="G8:G39">IF(LEFT(C8:C39,1)="D","-",IF(D8:D39&gt;'Masters Quals'!A6,"-",IF(C8:C39&gt;0,C8:C39+D8:D39*'Masters Quals'!A5+F8:F39*'Masters Quals'!A7,"")))</f>
        <v/>
      </c>
      <c r="H8" s="216" t="str">
        <f t="array" ref="H8:H39">IF(G8:G39="","", IF(G8:G39="-","", RANK(G8:G39,G8:G39,1)))</f>
        <v/>
      </c>
      <c r="I8" s="217" t="str">
        <f>IF(AND(LEFT(C8,1)="D",LEFT(C9,1)="D"),"",IF(OR(C8="DNR",C9="DNR"),IF(C8="DNR",B9,B8),IF(OR(ISBLANK(C8),ISBLANK(C9)),"",IF(G8=G9,"TIE",IF(G8&gt;G9,B9,B8)))))</f>
        <v/>
      </c>
      <c r="J8" s="218"/>
      <c r="K8" s="98"/>
      <c r="L8" s="99"/>
      <c r="M8" s="99"/>
      <c r="N8" s="99"/>
      <c r="O8" s="240" t="str">
        <f t="array" ref="O8:O39">IF(LEFT(K8:K39,1)="D","-",IF(L8:L39&gt;'Masters Quals'!A6,"-",IF(K8:K39&gt;0,K8:K39+L8:L39*'Masters Quals'!A5+N8:N39*'Masters Quals'!A7,"")))</f>
        <v/>
      </c>
      <c r="P8" s="241" t="str">
        <f t="array" ref="P8:P39">IF(O8:O39="","",IF(O8:O39="-","", RANK(O8:O39,O8:O39,1)))</f>
        <v/>
      </c>
      <c r="Q8" s="242" t="str">
        <f>IF(AND(LEFT(K8,1)="D",LEFT(K9,1)="D"),"",IF(OR(K8="DNR",K9="DNR"),IF(K8="DNR",B9,B8),IF(OR(ISBLANK(K8),ISBLANK(K9)),"",IF(O8=O9,"TIE",IF(O8&gt;O9,B9,B8)))))</f>
        <v/>
      </c>
      <c r="R8" s="218"/>
      <c r="S8" s="243" t="str">
        <f>IF(B9="BYE", B8, IF(ISERROR(J9+R9)=TRUE,"",IF(J9+R9=0,"TIE - HOLD RUNOFF",IF(J9+R9&gt;0,B9,B8))))</f>
        <v>BYE</v>
      </c>
      <c r="T8" s="169"/>
      <c r="U8" s="169"/>
      <c r="V8" s="273"/>
      <c r="W8" s="169"/>
      <c r="X8"/>
      <c r="Y8"/>
      <c r="Z8"/>
      <c r="AA8"/>
      <c r="AB8"/>
      <c r="AC8"/>
      <c r="AD8"/>
    </row>
    <row r="9" spans="1:30" s="3" customFormat="1" ht="24" customHeight="1" thickTop="1" thickBot="1">
      <c r="A9" s="199">
        <v>32</v>
      </c>
      <c r="B9" s="198" t="str">
        <f>IF(A4&lt;A9,"BYE",IF(ISERROR(VLOOKUP(A9,'Masters Quals'!AO13:'Masters Quals'!AQ112,3,FALSE))=TRUE,"BYE",VLOOKUP(A9,'Masters Quals'!AO13:'Masters Quals'!AQ112,3,FALSE)))</f>
        <v>BYE</v>
      </c>
      <c r="C9" s="84"/>
      <c r="D9" s="85"/>
      <c r="E9" s="97"/>
      <c r="F9" s="97"/>
      <c r="G9" s="219" t="str">
        <v/>
      </c>
      <c r="H9" s="220" t="str">
        <v/>
      </c>
      <c r="I9" s="221" t="str">
        <f>IF(AND(LEFT(C8,1)="D",LEFT(C9,1)="D"),"",IF(OR(C8="DNR",C9="DNR"),"by "&amp;ABS(J9)&amp;" seconds",IF(OR(ISBLANK(C8),ISBLANK(C9),G8=G9),"","by "&amp;ABS(J9)&amp;" seconds")))</f>
        <v/>
      </c>
      <c r="J9" s="218" t="str">
        <f>IF(AND(LEFT(C8,1)="D",LEFT(C9,1)="D"),"0",IF(OR(C8="DNR",C9="DNR"),IF(C8="DNR",1,-1)*'Masters Quals'!A8,IF(OR(ISBLANK(C8),ISBLANK(C9)),"",IF(OR(G8="-",G9="-"),IF(G8="-",1,-1)*'Masters Quals'!A8,IF(ABS(G8-G9)&gt;'Masters Quals'!A9,IF(G8-G9&gt;'Masters Quals'!A9,1,-1)*'Masters Quals'!A9,ROUND(G8-G9,3))))))</f>
        <v/>
      </c>
      <c r="K9" s="100"/>
      <c r="L9" s="101"/>
      <c r="M9" s="304"/>
      <c r="N9" s="304"/>
      <c r="O9" s="244" t="str">
        <v/>
      </c>
      <c r="P9" s="245" t="str">
        <v/>
      </c>
      <c r="Q9" s="246" t="str">
        <f>IF(AND(LEFT(K8,1)="D",LEFT(K9,1)="D"),"",IF(OR(K8="DNR",K9="DNR"),"by "&amp;ABS(R9)&amp;" seconds",IF(OR(ISBLANK(K8),ISBLANK(K9),O8=O9),"","by "&amp;ABS(R9)&amp;" seconds")))</f>
        <v/>
      </c>
      <c r="R9" s="218" t="str">
        <f>IF(AND(LEFT(K8,1)="D",LEFT(K9,1)="D"),"0",IF(OR(K8="DNR",K9="DNR"),IF(K8="DNR",1,-1)*'Masters Quals'!A8,IF(OR(ISBLANK(K8),ISBLANK(K9)),"",IF(OR(O8="-",O9="-"),IF(O8="-",1,-1)*'Masters Quals'!A8,IF(ABS(O8-O9)&gt;'Masters Quals'!A9,IF(O8-O9&gt;'Masters Quals'!A9,1,-1)*'Masters Quals'!A9,ROUND(O8-O9,3))))))</f>
        <v/>
      </c>
      <c r="S9" s="247" t="str">
        <f>IF(B9="BYE","(BYE)",IF(ISERROR(J9+R9)=TRUE,"",IF(J9+R9=0,"","by "&amp;ABS(J9+R9)&amp;" seconds")))</f>
        <v>(BYE)</v>
      </c>
      <c r="T9" s="169" t="str">
        <f t="array" ref="T9:T39">IF(W9:W39="","",IF(ISERROR(W9:W39)=TRUE,"",16+RANK(W9:W39,W9:W39,1)))</f>
        <v/>
      </c>
      <c r="U9" s="274" t="str">
        <f>IF(B9="BYE", B9, IF(ISERROR(J9+R9)=TRUE,"",IF(J9+R9&gt;0,B8,B9)))</f>
        <v>BYE</v>
      </c>
      <c r="V9" s="168" t="str">
        <f>IF(ISERROR(VLOOKUP(U9,'Masters Quals'!U12:V111,2,FALSE))=TRUE,"",VLOOKUP(U9,'Masters Quals'!U12:V111,2,FALSE))</f>
        <v/>
      </c>
      <c r="W9" s="169" t="str">
        <f>IF(ISERROR(VLOOKUP(U9,'Masters Quals'!AL12:AO111,4,FALSE))=TRUE,"",VLOOKUP(U9,'Masters Quals'!AL12:AO111,4,FALSE))</f>
        <v/>
      </c>
      <c r="X9"/>
      <c r="Y9"/>
      <c r="Z9"/>
      <c r="AA9"/>
      <c r="AB9"/>
      <c r="AC9"/>
      <c r="AD9"/>
    </row>
    <row r="10" spans="1:30" s="3" customFormat="1" ht="24" customHeight="1" thickTop="1" thickBot="1">
      <c r="A10" s="201">
        <v>16</v>
      </c>
      <c r="B10" s="198" t="str">
        <f>IF(A5&lt;A10,"BYE",IF(ISERROR(VLOOKUP(A10,'Masters Quals'!AO14:'Masters Quals'!AQ113,3,FALSE))=TRUE,"BYE",VLOOKUP(A10,'Masters Quals'!AO14:'Masters Quals'!AQ113,3,FALSE)))</f>
        <v>BYE</v>
      </c>
      <c r="C10" s="86"/>
      <c r="D10" s="87"/>
      <c r="E10" s="87"/>
      <c r="F10" s="87"/>
      <c r="G10" s="222" t="str">
        <v/>
      </c>
      <c r="H10" s="223" t="str">
        <v/>
      </c>
      <c r="I10" s="224" t="str">
        <f>IF(AND(LEFT(C10,1)="D",LEFT(C11,1)="D"),"",IF(OR(C10="DNR",C11="DNR"),IF(C10="DNR",B11,B10),IF(OR(ISBLANK(C10),ISBLANK(C11)),"",IF(G10=G11,"TIE",IF(G10&gt;G11,B11,B10)))))</f>
        <v/>
      </c>
      <c r="J10" s="225"/>
      <c r="K10" s="102"/>
      <c r="L10" s="103"/>
      <c r="M10" s="103"/>
      <c r="N10" s="103"/>
      <c r="O10" s="248" t="str">
        <v/>
      </c>
      <c r="P10" s="249" t="str">
        <v/>
      </c>
      <c r="Q10" s="250" t="str">
        <f>IF(AND(LEFT(K10,1)="D",LEFT(K11,1)="D"),"",IF(OR(K10="DNR",K11="DNR"),IF(K10="DNR",B11,B10),IF(OR(ISBLANK(K10),ISBLANK(K11)),"",IF(O10=O11,"TIE",IF(O10&gt;O11,B11,B10)))))</f>
        <v/>
      </c>
      <c r="R10" s="225"/>
      <c r="S10" s="251" t="str">
        <f>IF(B11="BYE", B10, IF(ISERROR(J11+R11)=TRUE,"",IF(J11+R11=0,"TIE - HOLD RUNOFF",IF(J11+R11&gt;0,B11,B10))))</f>
        <v>BYE</v>
      </c>
      <c r="T10" s="169" t="str">
        <v/>
      </c>
      <c r="U10" s="169"/>
      <c r="V10" s="273"/>
      <c r="W10" s="169"/>
      <c r="X10"/>
      <c r="Y10"/>
      <c r="Z10"/>
      <c r="AA10"/>
      <c r="AB10"/>
      <c r="AC10"/>
      <c r="AD10"/>
    </row>
    <row r="11" spans="1:30" s="3" customFormat="1" ht="24" customHeight="1" thickTop="1" thickBot="1">
      <c r="A11" s="199">
        <v>17</v>
      </c>
      <c r="B11" s="198" t="str">
        <f>IF(A6&lt;A11,"BYE",IF(ISERROR(VLOOKUP(A11,'Masters Quals'!AO15:'Masters Quals'!AQ114,3,FALSE))=TRUE,"BYE",VLOOKUP(A11,'Masters Quals'!AO15:'Masters Quals'!AQ114,3,FALSE)))</f>
        <v>BYE</v>
      </c>
      <c r="C11" s="84"/>
      <c r="D11" s="85"/>
      <c r="E11" s="85"/>
      <c r="F11" s="85"/>
      <c r="G11" s="226" t="str">
        <v/>
      </c>
      <c r="H11" s="220" t="str">
        <v/>
      </c>
      <c r="I11" s="227" t="str">
        <f>IF(AND(LEFT(C10,1)="D",LEFT(C11,1)="D"),"",IF(OR(C10="DNR",C11="DNR"),"by "&amp;ABS(J11)&amp;" seconds",IF(OR(ISBLANK(C10),ISBLANK(C11),G10=G11),"","by "&amp;ABS(J11)&amp;" seconds")))</f>
        <v/>
      </c>
      <c r="J11" s="218" t="str">
        <f>IF(AND(LEFT(C10,1)="D",LEFT(C11,1)="D"),"0",IF(OR(C10="DNR",C11="DNR"),IF(C10="DNR",1,-1)*'Masters Quals'!A8,IF(OR(ISBLANK(C10),ISBLANK(C11)),"",IF(OR(G10="-",G11="-"),IF(G10="-",1,-1)*'Masters Quals'!A8,IF(ABS(G10-G11)&gt;'Masters Quals'!A9,IF(G10-G11&gt;'Masters Quals'!A9,1,-1)*'Masters Quals'!A9,ROUND(G10-G11,3))))))</f>
        <v/>
      </c>
      <c r="K11" s="104"/>
      <c r="L11" s="101"/>
      <c r="M11" s="101"/>
      <c r="N11" s="101"/>
      <c r="O11" s="252" t="str">
        <v/>
      </c>
      <c r="P11" s="245" t="str">
        <v/>
      </c>
      <c r="Q11" s="246" t="str">
        <f>IF(AND(LEFT(K10,1)="D",LEFT(K11,1)="D"),"",IF(OR(K10="DNR",K11="DNR"),"by "&amp;ABS(R11)&amp;" seconds",IF(OR(ISBLANK(K10),ISBLANK(K11),O10=O11),"","by "&amp;ABS(R11)&amp;" seconds")))</f>
        <v/>
      </c>
      <c r="R11" s="218" t="str">
        <f>IF(AND(LEFT(K10,1)="D",LEFT(K11,1)="D"),"0",IF(OR(K10="DNR",K11="DNR"),IF(K10="DNR",1,-1)*'Masters Quals'!A8,IF(OR(ISBLANK(K10),ISBLANK(K11)),"",IF(OR(O10="-",O11="-"),IF(O10="-",1,-1)*'Masters Quals'!A8,IF(ABS(O10-O11)&gt;'Masters Quals'!A9,IF(O10-O11&gt;'Masters Quals'!A9,1,-1)*'Masters Quals'!A9,ROUND(O10-O11,3))))))</f>
        <v/>
      </c>
      <c r="S11" s="247" t="str">
        <f>IF(B11="BYE","(BYE)",IF(ISERROR(J11+R11)=TRUE,"",IF(J11+R11=0,"","by "&amp;ABS(J11+R11)&amp;" seconds")))</f>
        <v>(BYE)</v>
      </c>
      <c r="T11" s="169" t="str">
        <v/>
      </c>
      <c r="U11" s="274" t="str">
        <f>IF(B11="BYE", B11, IF(ISERROR(J11+R11)=TRUE,"",IF(J11+R11&gt;0,B10,B11)))</f>
        <v>BYE</v>
      </c>
      <c r="V11" s="168" t="str">
        <f>IF(ISERROR(VLOOKUP(U11,'Masters Quals'!U12:V111,2,FALSE))=TRUE,"",VLOOKUP(U11,'Masters Quals'!U12:V111,2,FALSE))</f>
        <v/>
      </c>
      <c r="W11" s="169" t="str">
        <f>IF(ISERROR(VLOOKUP(U11,'Masters Quals'!AL12:AO111,4,FALSE))=TRUE,"",VLOOKUP(U11,'Masters Quals'!AL12:AO111,4,FALSE))</f>
        <v/>
      </c>
      <c r="X11"/>
      <c r="Y11"/>
      <c r="Z11"/>
      <c r="AA11"/>
      <c r="AB11"/>
      <c r="AC11"/>
      <c r="AD11"/>
    </row>
    <row r="12" spans="1:30" s="3" customFormat="1" ht="24" customHeight="1" thickTop="1" thickBot="1">
      <c r="A12" s="201">
        <v>8</v>
      </c>
      <c r="B12" s="198" t="str">
        <f>IF(A7&lt;A12,"BYE",IF(ISERROR(VLOOKUP(A12,'Masters Quals'!AO16:'Masters Quals'!AQ115,3,FALSE))=TRUE,"BYE",VLOOKUP(A12,'Masters Quals'!AO16:'Masters Quals'!AQ115,3,FALSE)))</f>
        <v>BYE</v>
      </c>
      <c r="C12" s="88"/>
      <c r="D12" s="89"/>
      <c r="E12" s="89"/>
      <c r="F12" s="89"/>
      <c r="G12" s="222" t="str">
        <v/>
      </c>
      <c r="H12" s="223" t="str">
        <v/>
      </c>
      <c r="I12" s="224" t="str">
        <f>IF(AND(LEFT(C12,1)="D",LEFT(C13,1)="D"),"",IF(OR(C12="DNR",C13="DNR"),IF(C12="DNR",B13,B12),IF(OR(ISBLANK(C12),ISBLANK(C13)),"",IF(G12=G13,"TIE",IF(G12&gt;G13,B13,B12)))))</f>
        <v/>
      </c>
      <c r="J12" s="218"/>
      <c r="K12" s="102"/>
      <c r="L12" s="103"/>
      <c r="M12" s="103"/>
      <c r="N12" s="103"/>
      <c r="O12" s="248" t="str">
        <v/>
      </c>
      <c r="P12" s="249" t="str">
        <v/>
      </c>
      <c r="Q12" s="250" t="str">
        <f>IF(AND(LEFT(K12,1)="D",LEFT(K13,1)="D"),"",IF(OR(K12="DNR",K13="DNR"),IF(K12="DNR",B13,B12),IF(OR(ISBLANK(K12),ISBLANK(K13)),"",IF(O12=O13,"TIE",IF(O12&gt;O13,B13,B12)))))</f>
        <v/>
      </c>
      <c r="R12" s="218"/>
      <c r="S12" s="251" t="str">
        <f>IF(B13="BYE", B12, IF(ISERROR(J13+R13)=TRUE,"",IF(J13+R13=0,"TIE - HOLD RUNOFF",IF(J13+R13&gt;0,B13,B12))))</f>
        <v>BYE</v>
      </c>
      <c r="T12" s="169" t="str">
        <v/>
      </c>
      <c r="U12" s="169"/>
      <c r="V12" s="273"/>
      <c r="W12" s="169"/>
      <c r="X12"/>
      <c r="Y12"/>
      <c r="Z12"/>
      <c r="AA12"/>
      <c r="AB12"/>
      <c r="AC12"/>
      <c r="AD12"/>
    </row>
    <row r="13" spans="1:30" s="3" customFormat="1" ht="24" customHeight="1" thickTop="1" thickBot="1">
      <c r="A13" s="199">
        <v>25</v>
      </c>
      <c r="B13" s="198" t="str">
        <f>IF(A8&lt;A13,"BYE",IF(ISERROR(VLOOKUP(A13,'Masters Quals'!AO17:'Masters Quals'!AQ116,3,FALSE))=TRUE,"BYE",VLOOKUP(A13,'Masters Quals'!AO17:'Masters Quals'!AQ116,3,FALSE)))</f>
        <v>BYE</v>
      </c>
      <c r="C13" s="84"/>
      <c r="D13" s="85"/>
      <c r="E13" s="85"/>
      <c r="F13" s="85"/>
      <c r="G13" s="226" t="str">
        <v/>
      </c>
      <c r="H13" s="220" t="str">
        <v/>
      </c>
      <c r="I13" s="227" t="str">
        <f>IF(AND(LEFT(C12,1)="D",LEFT(C13,1)="D"),"",IF(OR(C12="DNR",C13="DNR"),"by "&amp;ABS(J13)&amp;" seconds",IF(OR(ISBLANK(C12),ISBLANK(C13),G12=G13),"","by "&amp;ABS(J13)&amp;" seconds")))</f>
        <v/>
      </c>
      <c r="J13" s="218" t="str">
        <f>IF(AND(LEFT(C12,1)="D",LEFT(C13,1)="D"),"0",IF(OR(C12="DNR",C13="DNR"),IF(C12="DNR",1,-1)*'Masters Quals'!A8,IF(OR(ISBLANK(C12),ISBLANK(C13)),"",IF(OR(G12="-",G13="-"),IF(G12="-",1,-1)*'Masters Quals'!A8,IF(ABS(G12-G13)&gt;'Masters Quals'!A9,IF(G12-G13&gt;'Masters Quals'!A9,1,-1)*'Masters Quals'!A9,ROUND(G12-G13,3))))))</f>
        <v/>
      </c>
      <c r="K13" s="100"/>
      <c r="L13" s="101"/>
      <c r="M13" s="101"/>
      <c r="N13" s="101"/>
      <c r="O13" s="252" t="str">
        <v/>
      </c>
      <c r="P13" s="245" t="str">
        <v/>
      </c>
      <c r="Q13" s="246" t="str">
        <f>IF(AND(LEFT(K12,1)="D",LEFT(K13,1)="D"),"",IF(OR(K12="DNR",K13="DNR"),"by "&amp;ABS(R13)&amp;" seconds",IF(OR(ISBLANK(K12),ISBLANK(K13),O12=O13),"","by "&amp;ABS(R13)&amp;" seconds")))</f>
        <v/>
      </c>
      <c r="R13" s="218" t="str">
        <f>IF(AND(LEFT(K12,1)="D",LEFT(K13,1)="D"),"0",IF(OR(K12="DNR",K13="DNR"),IF(K12="DNR",1,-1)*'Masters Quals'!A8,IF(OR(ISBLANK(K12),ISBLANK(K13)),"",IF(OR(O12="-",O13="-"),IF(O12="-",1,-1)*'Masters Quals'!A8,IF(ABS(O12-O13)&gt;'Masters Quals'!A9,IF(O12-O13&gt;'Masters Quals'!A9,1,-1)*'Masters Quals'!A9,ROUND(O12-O13,3))))))</f>
        <v/>
      </c>
      <c r="S13" s="247" t="str">
        <f>IF(B13="BYE","(BYE)",IF(ISERROR(J13+R13)=TRUE,"",IF(J13+R13=0,"","by "&amp;ABS(J13+R13)&amp;" seconds")))</f>
        <v>(BYE)</v>
      </c>
      <c r="T13" s="169" t="str">
        <v/>
      </c>
      <c r="U13" s="274" t="str">
        <f>IF(B13="BYE", B13, IF(ISERROR(J13+R13)=TRUE,"",IF(J13+R13&gt;0,B12,B13)))</f>
        <v>BYE</v>
      </c>
      <c r="V13" s="168" t="str">
        <f>IF(ISERROR(VLOOKUP(U13,'Masters Quals'!U12:V111,2,FALSE))=TRUE,"",VLOOKUP(U13,'Masters Quals'!U12:V111,2,FALSE))</f>
        <v/>
      </c>
      <c r="W13" s="169" t="str">
        <f>IF(ISERROR(VLOOKUP(U13,'Masters Quals'!AL12:AO111,4,FALSE))=TRUE,"",VLOOKUP(U13,'Masters Quals'!AL12:AO111,4,FALSE))</f>
        <v/>
      </c>
      <c r="X13"/>
      <c r="Y13"/>
      <c r="Z13"/>
      <c r="AA13"/>
      <c r="AB13"/>
      <c r="AC13"/>
      <c r="AD13"/>
    </row>
    <row r="14" spans="1:30" s="3" customFormat="1" ht="24" customHeight="1" thickTop="1" thickBot="1">
      <c r="A14" s="201">
        <v>9</v>
      </c>
      <c r="B14" s="198" t="str">
        <f>IF(A9&lt;A14,"BYE",IF(ISERROR(VLOOKUP(A14,'Masters Quals'!AO18:'Masters Quals'!AQ117,3,FALSE))=TRUE,"BYE",VLOOKUP(A14,'Masters Quals'!AO18:'Masters Quals'!AQ117,3,FALSE)))</f>
        <v>BYE</v>
      </c>
      <c r="C14" s="88"/>
      <c r="D14" s="89"/>
      <c r="E14" s="89"/>
      <c r="F14" s="89"/>
      <c r="G14" s="222" t="str">
        <v/>
      </c>
      <c r="H14" s="223" t="str">
        <v/>
      </c>
      <c r="I14" s="224" t="str">
        <f>IF(AND(LEFT(C14,1)="D",LEFT(C15,1)="D"),"",IF(OR(C14="DNR",C15="DNR"),IF(C14="DNR",B15,B14),IF(OR(ISBLANK(C14),ISBLANK(C15)),"",IF(G14=G15,"TIE",IF(G14&gt;G15,B15,B14)))))</f>
        <v/>
      </c>
      <c r="J14" s="218"/>
      <c r="K14" s="102"/>
      <c r="L14" s="103"/>
      <c r="M14" s="103"/>
      <c r="N14" s="103"/>
      <c r="O14" s="248" t="str">
        <v/>
      </c>
      <c r="P14" s="249" t="str">
        <v/>
      </c>
      <c r="Q14" s="250" t="str">
        <f>IF(AND(LEFT(K14,1)="D",LEFT(K15,1)="D"),"",IF(OR(K14="DNR",K15="DNR"),IF(K14="DNR",B15,B14),IF(OR(ISBLANK(K14),ISBLANK(K15)),"",IF(O14=O15,"TIE",IF(O14&gt;O15,B15,B14)))))</f>
        <v/>
      </c>
      <c r="R14" s="218"/>
      <c r="S14" s="251" t="str">
        <f>IF(B15="BYE", B14, IF(ISERROR(J15+R15)=TRUE,"",IF(J15+R15=0,"TIE - HOLD RUNOFF",IF(J15+R15&gt;0,B15,B14))))</f>
        <v>BYE</v>
      </c>
      <c r="T14" s="169" t="str">
        <v/>
      </c>
      <c r="U14" s="169"/>
      <c r="V14" s="273"/>
      <c r="W14" s="169"/>
      <c r="X14"/>
      <c r="Y14"/>
      <c r="Z14"/>
      <c r="AA14"/>
      <c r="AB14"/>
      <c r="AC14"/>
      <c r="AD14"/>
    </row>
    <row r="15" spans="1:30" s="3" customFormat="1" ht="24" customHeight="1" thickTop="1" thickBot="1">
      <c r="A15" s="199">
        <v>24</v>
      </c>
      <c r="B15" s="198" t="str">
        <f>IF(A10&lt;A15,"BYE",IF(ISERROR(VLOOKUP(A15,'Masters Quals'!AO19:'Masters Quals'!AQ118,3,FALSE))=TRUE,"BYE",VLOOKUP(A15,'Masters Quals'!AO19:'Masters Quals'!AQ118,3,FALSE)))</f>
        <v>BYE</v>
      </c>
      <c r="C15" s="84"/>
      <c r="D15" s="85"/>
      <c r="E15" s="85"/>
      <c r="F15" s="85"/>
      <c r="G15" s="226" t="str">
        <v/>
      </c>
      <c r="H15" s="220" t="str">
        <v/>
      </c>
      <c r="I15" s="227" t="str">
        <f>IF(AND(LEFT(C14,1)="D",LEFT(C15,1)="D"),"",IF(OR(C14="DNR",C15="DNR"),"by "&amp;ABS(J15)&amp;" seconds",IF(OR(ISBLANK(C14),ISBLANK(C15),G14=G15),"","by "&amp;ABS(J15)&amp;" seconds")))</f>
        <v/>
      </c>
      <c r="J15" s="218" t="str">
        <f>IF(AND(LEFT(C14,1)="D",LEFT(C15,1)="D"),"0",IF(OR(C14="DNR",C15="DNR"),IF(C14="DNR",1,-1)*'Masters Quals'!A8,IF(OR(ISBLANK(C14),ISBLANK(C15)),"",IF(OR(G14="-",G15="-",),IF(G14="-",1,-1)*'Masters Quals'!A8,IF(ABS(G14-G15)&gt;'Masters Quals'!A9,IF(G14-G15&gt;'Masters Quals'!A9,1,-1)*'Masters Quals'!A9,ROUND(G14-G15,3))))))</f>
        <v/>
      </c>
      <c r="K15" s="100"/>
      <c r="L15" s="101"/>
      <c r="M15" s="101"/>
      <c r="N15" s="101"/>
      <c r="O15" s="252" t="str">
        <v/>
      </c>
      <c r="P15" s="245" t="str">
        <v/>
      </c>
      <c r="Q15" s="246" t="str">
        <f>IF(AND(LEFT(K14,1)="D",LEFT(K15,1)="D"),"",IF(OR(K14="DNR",K15="DNR"),"by "&amp;ABS(R15)&amp;" seconds",IF(OR(ISBLANK(K14),ISBLANK(K15),O14=O15),"","by "&amp;ABS(R15)&amp;" seconds")))</f>
        <v/>
      </c>
      <c r="R15" s="218" t="str">
        <f>IF(AND(LEFT(K14,1)="D",LEFT(K15,1)="D"),"0",IF(OR(K14="DNR",K15="DNR"),IF(K14="DNR",1,-1)*'Masters Quals'!A8,IF(OR(ISBLANK(K14),ISBLANK(K15)),"",IF(OR(O14="-",O15="-"),IF(O14="-",1,-1)*'Masters Quals'!A8,IF(ABS(O14-O15)&gt;'Masters Quals'!A9,IF(O14-O15&gt;'Masters Quals'!A9,1,-1)*'Masters Quals'!A9,ROUND(O14-O15,3))))))</f>
        <v/>
      </c>
      <c r="S15" s="247" t="str">
        <f>IF(B15="BYE","(BYE)",IF(ISERROR(J15+R15)=TRUE,"",IF(J15+R15=0,"","by "&amp;ABS(J15+R15)&amp;" seconds")))</f>
        <v>(BYE)</v>
      </c>
      <c r="T15" s="169" t="str">
        <v/>
      </c>
      <c r="U15" s="274" t="str">
        <f>IF(B15="BYE", B15, IF(ISERROR(J15+R15)=TRUE,"",IF(J15+R15&gt;0,B14,B15)))</f>
        <v>BYE</v>
      </c>
      <c r="V15" s="168" t="str">
        <f>IF(ISERROR(VLOOKUP(U15,'Masters Quals'!U12:V111,2,FALSE))=TRUE,"",VLOOKUP(U15,'Masters Quals'!U12:V111,2,FALSE))</f>
        <v/>
      </c>
      <c r="W15" s="169" t="str">
        <f>IF(ISERROR(VLOOKUP(U15,'Masters Quals'!AL12:AO111,4,FALSE))=TRUE,"",VLOOKUP(U15,'Masters Quals'!AL12:AO111,4,FALSE))</f>
        <v/>
      </c>
      <c r="X15"/>
      <c r="Y15"/>
      <c r="Z15"/>
      <c r="AA15"/>
      <c r="AB15"/>
      <c r="AC15"/>
      <c r="AD15"/>
    </row>
    <row r="16" spans="1:30" s="3" customFormat="1" ht="24" customHeight="1" thickTop="1" thickBot="1">
      <c r="A16" s="201">
        <v>4</v>
      </c>
      <c r="B16" s="198" t="str">
        <f>IF(A11&lt;A16,"BYE",IF(ISERROR(VLOOKUP(A16,'Masters Quals'!AO20:'Masters Quals'!AQ119,3,FALSE))=TRUE,"BYE",VLOOKUP(A16,'Masters Quals'!AO20:'Masters Quals'!AQ119,3,FALSE)))</f>
        <v>BYE</v>
      </c>
      <c r="C16" s="88"/>
      <c r="D16" s="89"/>
      <c r="E16" s="89"/>
      <c r="F16" s="89"/>
      <c r="G16" s="222" t="str">
        <v/>
      </c>
      <c r="H16" s="223" t="str">
        <v/>
      </c>
      <c r="I16" s="224" t="str">
        <f>IF(AND(LEFT(C16,1)="D",LEFT(C17,1)="D"),"",IF(OR(C16="DNR",C17="DNR"),IF(C16="DNR",B17,B16),IF(OR(ISBLANK(C16),ISBLANK(C17)),"",IF(G16=G17,"TIE",IF(G16&gt;G17,B17,B16)))))</f>
        <v/>
      </c>
      <c r="J16" s="218"/>
      <c r="K16" s="102"/>
      <c r="L16" s="103"/>
      <c r="M16" s="103"/>
      <c r="N16" s="103"/>
      <c r="O16" s="248" t="str">
        <v/>
      </c>
      <c r="P16" s="249" t="str">
        <v/>
      </c>
      <c r="Q16" s="250" t="str">
        <f>IF(AND(LEFT(K16,1)="D",LEFT(K17,1)="D"),"",IF(OR(K16="DNR",K17="DNR"),IF(K16="DNR",B17,B16),IF(OR(ISBLANK(K16),ISBLANK(K17)),"",IF(O16=O17,"TIE",IF(O16&gt;O17,B17,B16)))))</f>
        <v/>
      </c>
      <c r="R16" s="218"/>
      <c r="S16" s="251" t="str">
        <f>IF(B17="BYE", B16, IF(ISERROR(J17+R17)=TRUE,"",IF(J17+R17=0,"TIE - HOLD RUNOFF",IF(J17+R17&gt;0,B17,B16))))</f>
        <v>BYE</v>
      </c>
      <c r="T16" s="169" t="str">
        <v/>
      </c>
      <c r="U16" s="169"/>
      <c r="V16" s="273"/>
      <c r="W16" s="169"/>
      <c r="X16"/>
      <c r="Y16"/>
      <c r="Z16"/>
      <c r="AA16"/>
      <c r="AB16"/>
      <c r="AC16"/>
      <c r="AD16"/>
    </row>
    <row r="17" spans="1:30" s="3" customFormat="1" ht="24" customHeight="1" thickTop="1" thickBot="1">
      <c r="A17" s="199">
        <v>29</v>
      </c>
      <c r="B17" s="198" t="str">
        <f>IF(A12&lt;A17,"BYE",IF(ISERROR(VLOOKUP(A17,'Masters Quals'!AO21:'Masters Quals'!AQ120,3,FALSE))=TRUE,"BYE",VLOOKUP(A17,'Masters Quals'!AO21:'Masters Quals'!AQ120,3,FALSE)))</f>
        <v>BYE</v>
      </c>
      <c r="C17" s="84"/>
      <c r="D17" s="85"/>
      <c r="E17" s="85"/>
      <c r="F17" s="85"/>
      <c r="G17" s="226" t="str">
        <v/>
      </c>
      <c r="H17" s="220" t="str">
        <v/>
      </c>
      <c r="I17" s="227" t="str">
        <f>IF(AND(LEFT(C16,1)="D",LEFT(C17,1)="D"),"",IF(OR(C16="DNR",C17="DNR"),"by "&amp;ABS(J17)&amp;" seconds",IF(OR(ISBLANK(C16),ISBLANK(C17),G16=G17),"","by "&amp;ABS(J17)&amp;" seconds")))</f>
        <v/>
      </c>
      <c r="J17" s="218" t="str">
        <f>IF(AND(LEFT(C16,1)="D",LEFT(C17,1)="D"),"0",IF(OR(C16="DNR",C17="DNR"),IF(C16="DNR",1,-1)*'Masters Quals'!A8,IF(OR(ISBLANK(C16),ISBLANK(C17)),"",IF(OR(G16="-",G17="-"),IF(G16="-",1,-1)*'Masters Quals'!A8,IF(ABS(G16-G17)&gt;'Masters Quals'!A9,IF(G16-G17&gt;'Masters Quals'!A9,1,-1)*'Masters Quals'!A9,ROUND(G16-G17,3))))))</f>
        <v/>
      </c>
      <c r="K17" s="100"/>
      <c r="L17" s="101"/>
      <c r="M17" s="101"/>
      <c r="N17" s="101"/>
      <c r="O17" s="252" t="str">
        <v/>
      </c>
      <c r="P17" s="245" t="str">
        <v/>
      </c>
      <c r="Q17" s="246" t="str">
        <f>IF(AND(LEFT(K16,1)="D",LEFT(K17,1)="D"),"",IF(OR(K16="DNR",K17="DNR"),"by "&amp;ABS(R17)&amp;" seconds",IF(OR(ISBLANK(K16),ISBLANK(K17),O16=O17),"","by "&amp;ABS(R17)&amp;" seconds")))</f>
        <v/>
      </c>
      <c r="R17" s="218" t="str">
        <f>IF(AND(LEFT(K16,1)="D",LEFT(K17,1)="D"),"0",IF(OR(K16="DNR",K17="DNR"),IF(K16="DNR",1,-1)*'Masters Quals'!A8,IF(OR(ISBLANK(K16),ISBLANK(K17)),"",IF(OR(O16="-",O17="-"),IF(O16="-",1,-1)*'Masters Quals'!A8,IF(ABS(O16-O17)&gt;'Masters Quals'!A9,IF(O16-O17&gt;'Masters Quals'!A9,1,-1)*'Masters Quals'!A9,ROUND(O16-O17,3))))))</f>
        <v/>
      </c>
      <c r="S17" s="247" t="str">
        <f>IF(B17="BYE","(BYE)",IF(ISERROR(J17+R17)=TRUE,"",IF(J17+R17=0,"","by "&amp;ABS(J17+R17)&amp;" seconds")))</f>
        <v>(BYE)</v>
      </c>
      <c r="T17" s="169" t="str">
        <v/>
      </c>
      <c r="U17" s="274" t="str">
        <f>IF(B17="BYE", B17, IF(ISERROR(J17+R17)=TRUE,"",IF(J17+R17&gt;0,B16,B17)))</f>
        <v>BYE</v>
      </c>
      <c r="V17" s="168" t="str">
        <f>IF(ISERROR(VLOOKUP(U17,'Masters Quals'!U12:V111,2,FALSE))=TRUE,"",VLOOKUP(U17,'Masters Quals'!U12:V111,2,FALSE))</f>
        <v/>
      </c>
      <c r="W17" s="169" t="str">
        <f>IF(ISERROR(VLOOKUP(U17,'Masters Quals'!AL12:AO111,4,FALSE))=TRUE,"",VLOOKUP(U17,'Masters Quals'!AL12:AO111,4,FALSE))</f>
        <v/>
      </c>
      <c r="X17"/>
      <c r="Y17"/>
      <c r="Z17"/>
      <c r="AA17"/>
      <c r="AB17"/>
      <c r="AC17"/>
      <c r="AD17"/>
    </row>
    <row r="18" spans="1:30" s="3" customFormat="1" ht="24" customHeight="1" thickTop="1" thickBot="1">
      <c r="A18" s="201">
        <v>13</v>
      </c>
      <c r="B18" s="198" t="str">
        <f>IF(A13&lt;A18,"BYE",IF(ISERROR(VLOOKUP(A18,'Masters Quals'!AO22:'Masters Quals'!AQ121,3,FALSE))=TRUE,"BYE",VLOOKUP(A18,'Masters Quals'!AO22:'Masters Quals'!AQ121,3,FALSE)))</f>
        <v>BYE</v>
      </c>
      <c r="C18" s="88"/>
      <c r="D18" s="89"/>
      <c r="E18" s="89"/>
      <c r="F18" s="89"/>
      <c r="G18" s="222" t="str">
        <v/>
      </c>
      <c r="H18" s="223" t="str">
        <v/>
      </c>
      <c r="I18" s="224" t="str">
        <f>IF(AND(LEFT(C18,1)="D",LEFT(C19,1)="D"),"",IF(OR(C18="DNR",C19="DNR"),IF(C18="DNR",B19,B18),IF(OR(ISBLANK(C18),ISBLANK(C19)),"",IF(G18=G19,"TIE",IF(G18&gt;G19,B19,B18)))))</f>
        <v/>
      </c>
      <c r="J18" s="218"/>
      <c r="K18" s="102"/>
      <c r="L18" s="103"/>
      <c r="M18" s="103"/>
      <c r="N18" s="103"/>
      <c r="O18" s="248" t="str">
        <v/>
      </c>
      <c r="P18" s="249" t="str">
        <v/>
      </c>
      <c r="Q18" s="250" t="str">
        <f>IF(AND(LEFT(K18,1)="D",LEFT(K19,1)="D"),"",IF(OR(K18="DNR",K19="DNR"),IF(K18="DNR",B19,B18),IF(OR(ISBLANK(K18),ISBLANK(K19)),"",IF(O18=O19,"TIE",IF(O18&gt;O19,B19,B18)))))</f>
        <v/>
      </c>
      <c r="R18" s="218"/>
      <c r="S18" s="251" t="str">
        <f>IF(B19="BYE", B18, IF(ISERROR(J19+R19)=TRUE,"",IF(J19+R19=0,"TIE - HOLD RUNOFF",IF(J19+R19&gt;0,B19,B18))))</f>
        <v>BYE</v>
      </c>
      <c r="T18" s="169" t="str">
        <v/>
      </c>
      <c r="U18" s="169"/>
      <c r="V18" s="273"/>
      <c r="W18" s="169"/>
      <c r="X18"/>
      <c r="Y18"/>
      <c r="Z18"/>
      <c r="AA18"/>
      <c r="AB18"/>
      <c r="AC18"/>
      <c r="AD18"/>
    </row>
    <row r="19" spans="1:30" s="3" customFormat="1" ht="24" customHeight="1" thickTop="1" thickBot="1">
      <c r="A19" s="199">
        <v>20</v>
      </c>
      <c r="B19" s="198" t="str">
        <f>IF(A14&lt;A19,"BYE",IF(ISERROR(VLOOKUP(A19,'Masters Quals'!AO23:'Masters Quals'!AQ122,3,FALSE))=TRUE,"BYE",VLOOKUP(A19,'Masters Quals'!AO23:'Masters Quals'!AQ122,3,FALSE)))</f>
        <v>BYE</v>
      </c>
      <c r="C19" s="84"/>
      <c r="D19" s="85"/>
      <c r="E19" s="85"/>
      <c r="F19" s="85"/>
      <c r="G19" s="226" t="str">
        <v/>
      </c>
      <c r="H19" s="220" t="str">
        <v/>
      </c>
      <c r="I19" s="227" t="str">
        <f>IF(AND(LEFT(C18,1)="D",LEFT(C19,1)="D"),"",IF(OR(C18="DNR",C19="DNR"),"by "&amp;ABS(J19)&amp;" seconds",IF(OR(ISBLANK(C18),ISBLANK(C19),G18=G19),"","by "&amp;ABS(J19)&amp;" seconds")))</f>
        <v/>
      </c>
      <c r="J19" s="218" t="str">
        <f>IF(AND(LEFT(C18,1)="D",LEFT(C19,1)="D"),"0",IF(OR(C18="DNR",C19="DNR"),IF(C18="DNR",1,-1)*'Masters Quals'!A8,IF(OR(ISBLANK(C18),ISBLANK(C19)),"",IF(OR(G18="-",G19="-"),IF(G18="-",1,-1)*'Masters Quals'!A8,IF(ABS(G18-G19)&gt;'Masters Quals'!A9,IF(G18-G19&gt;'Masters Quals'!A9,1,-1)*'Masters Quals'!A9,ROUND(G18-G19,3))))))</f>
        <v/>
      </c>
      <c r="K19" s="100"/>
      <c r="L19" s="101"/>
      <c r="M19" s="101"/>
      <c r="N19" s="101"/>
      <c r="O19" s="252" t="str">
        <v/>
      </c>
      <c r="P19" s="245" t="str">
        <v/>
      </c>
      <c r="Q19" s="246" t="str">
        <f>IF(AND(LEFT(K18,1)="D",LEFT(K19,1)="D"),"",IF(OR(K18="DNR",K19="DNR"),"by "&amp;ABS(R19)&amp;" seconds",IF(OR(ISBLANK(K18),ISBLANK(K19),O18=O19),"","by "&amp;ABS(R19)&amp;" seconds")))</f>
        <v/>
      </c>
      <c r="R19" s="218" t="str">
        <f>IF(AND(LEFT(K18,1)="D",LEFT(K19,1)="D"),"0",IF(OR(K18="DNR",K19="DNR"),IF(K18="DNR",1,-1)*'Masters Quals'!A8,IF(OR(ISBLANK(K18),ISBLANK(K19)),"",IF(OR(O18="-",O19="-"),IF(O18="-",1,-1)*'Masters Quals'!A8,IF(ABS(O18-O19)&gt;'Masters Quals'!A9,IF(O18-O19&gt;'Masters Quals'!A9,1,-1)*'Masters Quals'!A9,ROUND(O18-O19,3))))))</f>
        <v/>
      </c>
      <c r="S19" s="247" t="str">
        <f>IF(B19="BYE","(BYE)",IF(ISERROR(J19+R19)=TRUE,"",IF(J19+R19=0,"","by "&amp;ABS(J19+R19)&amp;" seconds")))</f>
        <v>(BYE)</v>
      </c>
      <c r="T19" s="169" t="str">
        <v/>
      </c>
      <c r="U19" s="274" t="str">
        <f>IF(B19="BYE", B19, IF(ISERROR(J19+R19)=TRUE,"",IF(J19+R19&gt;0,B18,B19)))</f>
        <v>BYE</v>
      </c>
      <c r="V19" s="168" t="str">
        <f>IF(ISERROR(VLOOKUP(U19,'Masters Quals'!U12:V111,2,FALSE))=TRUE,"",VLOOKUP(U19,'Masters Quals'!U12:V111,2,FALSE))</f>
        <v/>
      </c>
      <c r="W19" s="169" t="str">
        <f>IF(ISERROR(VLOOKUP(U19,'Masters Quals'!AL12:AO111,4,FALSE))=TRUE,"",VLOOKUP(U19,'Masters Quals'!AL12:AO111,4,FALSE))</f>
        <v/>
      </c>
      <c r="X19"/>
      <c r="Y19"/>
      <c r="Z19"/>
      <c r="AA19"/>
      <c r="AB19"/>
      <c r="AC19"/>
      <c r="AD19"/>
    </row>
    <row r="20" spans="1:30" s="3" customFormat="1" ht="24" customHeight="1" thickTop="1" thickBot="1">
      <c r="A20" s="201">
        <v>5</v>
      </c>
      <c r="B20" s="198" t="str">
        <f>IF(A15&lt;A20,"BYE",IF(ISERROR(VLOOKUP(A20,'Masters Quals'!AO24:'Masters Quals'!AQ123,3,FALSE))=TRUE,"BYE",VLOOKUP(A20,'Masters Quals'!AO24:'Masters Quals'!AQ123,3,FALSE)))</f>
        <v>BYE</v>
      </c>
      <c r="C20" s="88"/>
      <c r="D20" s="89"/>
      <c r="E20" s="89"/>
      <c r="F20" s="89"/>
      <c r="G20" s="222" t="str">
        <v/>
      </c>
      <c r="H20" s="223" t="str">
        <v/>
      </c>
      <c r="I20" s="224" t="str">
        <f>IF(AND(LEFT(C20,1)="D",LEFT(C21,1)="D"),"",IF(OR(C20="DNR",C21="DNR"),IF(C20="DNR",B21,B20),IF(OR(ISBLANK(C20),ISBLANK(C21)),"",IF(G20=G21,"TIE",IF(G20&gt;G21,B21,B20)))))</f>
        <v/>
      </c>
      <c r="J20" s="218"/>
      <c r="K20" s="102"/>
      <c r="L20" s="103"/>
      <c r="M20" s="103"/>
      <c r="N20" s="103"/>
      <c r="O20" s="248" t="str">
        <v/>
      </c>
      <c r="P20" s="249" t="str">
        <v/>
      </c>
      <c r="Q20" s="250" t="str">
        <f>IF(AND(LEFT(K20,1)="D",LEFT(K21,1)="D"),"",IF(OR(K20="DNR",K21="DNR"),IF(K20="DNR",B21,B20),IF(OR(ISBLANK(K20),ISBLANK(K21)),"",IF(O20=O21,"TIE",IF(O20&gt;O21,B21,B20)))))</f>
        <v/>
      </c>
      <c r="R20" s="218"/>
      <c r="S20" s="251" t="str">
        <f>IF(B21="BYE", B20, IF(ISERROR(J21+R21)=TRUE,"",IF(J21+R21=0,"TIE - HOLD RUNOFF",IF(J21+R21&gt;0,B21,B20))))</f>
        <v>BYE</v>
      </c>
      <c r="T20" s="169" t="str">
        <v/>
      </c>
      <c r="U20" s="169"/>
      <c r="V20" s="273"/>
      <c r="W20" s="169"/>
      <c r="X20"/>
      <c r="Y20"/>
      <c r="Z20"/>
      <c r="AA20"/>
      <c r="AB20"/>
      <c r="AC20"/>
      <c r="AD20"/>
    </row>
    <row r="21" spans="1:30" s="3" customFormat="1" ht="24" customHeight="1" thickTop="1" thickBot="1">
      <c r="A21" s="199">
        <v>28</v>
      </c>
      <c r="B21" s="198" t="str">
        <f>IF(A16&lt;A21,"BYE",IF(ISERROR(VLOOKUP(A21,'Masters Quals'!AO25:'Masters Quals'!AQ124,3,FALSE))=TRUE,"BYE",VLOOKUP(A21,'Masters Quals'!AO25:'Masters Quals'!AQ124,3,FALSE)))</f>
        <v>BYE</v>
      </c>
      <c r="C21" s="84"/>
      <c r="D21" s="85"/>
      <c r="E21" s="85"/>
      <c r="F21" s="85"/>
      <c r="G21" s="226" t="str">
        <v/>
      </c>
      <c r="H21" s="220" t="str">
        <v/>
      </c>
      <c r="I21" s="227" t="str">
        <f>IF(AND(LEFT(C20,1)="D",LEFT(C21,1)="D"),"",IF(OR(C20="DNR",C21="DNR"),"by "&amp;ABS(J21)&amp;" seconds",IF(OR(ISBLANK(C20),ISBLANK(C21),G20=G21),"","by "&amp;ABS(J21)&amp;" seconds")))</f>
        <v/>
      </c>
      <c r="J21" s="218" t="str">
        <f>IF(AND(LEFT(C20,1)="D",LEFT(C21,1)="D"),"0",IF(OR(C20="DNR",C21="DNR"),IF(C20="DNR",1,-1)*'Masters Quals'!A8,IF(OR(ISBLANK(C20),ISBLANK(C21)),"",IF(OR(G20="-",G21="-"),IF(G20="-",1,-1)*'Masters Quals'!A8,IF(ABS(G20-G21)&gt;'Masters Quals'!A9,IF(G20-G21&gt;'Masters Quals'!A9,1,-1)*'Masters Quals'!A9,ROUND(G20-G21,3))))))</f>
        <v/>
      </c>
      <c r="K21" s="100"/>
      <c r="L21" s="101"/>
      <c r="M21" s="101"/>
      <c r="N21" s="101"/>
      <c r="O21" s="252" t="str">
        <v/>
      </c>
      <c r="P21" s="245" t="str">
        <v/>
      </c>
      <c r="Q21" s="246" t="str">
        <f>IF(AND(LEFT(K20,1)="D",LEFT(K21,1)="D"),"",IF(OR(K20="DNR",K21="DNR"),"by "&amp;ABS(R21)&amp;" seconds",IF(OR(ISBLANK(K20),ISBLANK(K21),O20=O21),"","by "&amp;ABS(R21)&amp;" seconds")))</f>
        <v/>
      </c>
      <c r="R21" s="218" t="str">
        <f>IF(AND(LEFT(K20,1)="D",LEFT(K21,1)="D"),"0",IF(OR(K20="DNR",K21="DNR"),IF(K20="DNR",1,-1)*'Masters Quals'!A8,IF(OR(ISBLANK(K20),ISBLANK(K21)),"",IF(OR(O20="-",O21="-"),IF(O20="-",1,-1)*'Masters Quals'!A8,IF(ABS(O20-O21)&gt;'Masters Quals'!A9,IF(O20-O21&gt;'Masters Quals'!A9,1,-1)*'Masters Quals'!A9,ROUND(O20-O21,3))))))</f>
        <v/>
      </c>
      <c r="S21" s="247" t="str">
        <f>IF(B21="BYE","(BYE)",IF(ISERROR(J21+R21)=TRUE,"",IF(J21+R21=0,"","by "&amp;ABS(J21+R21)&amp;" seconds")))</f>
        <v>(BYE)</v>
      </c>
      <c r="T21" s="169" t="str">
        <v/>
      </c>
      <c r="U21" s="274" t="str">
        <f>IF(B21="BYE", B21, IF(ISERROR(J21+R21)=TRUE,"",IF(J21+R21&gt;0,B20,B21)))</f>
        <v>BYE</v>
      </c>
      <c r="V21" s="168" t="str">
        <f>IF(ISERROR(VLOOKUP(U21,'Masters Quals'!U12:V111,2,FALSE))=TRUE,"",VLOOKUP(U21,'Masters Quals'!U12:V111,2,FALSE))</f>
        <v/>
      </c>
      <c r="W21" s="169" t="str">
        <f>IF(ISERROR(VLOOKUP(U21,'Masters Quals'!AL12:AO111,4,FALSE))=TRUE,"",VLOOKUP(U21,'Masters Quals'!AL12:AO111,4,FALSE))</f>
        <v/>
      </c>
      <c r="X21"/>
      <c r="Y21"/>
      <c r="Z21"/>
      <c r="AA21"/>
      <c r="AB21"/>
      <c r="AC21"/>
      <c r="AD21"/>
    </row>
    <row r="22" spans="1:30" s="3" customFormat="1" ht="24" customHeight="1" thickTop="1" thickBot="1">
      <c r="A22" s="201">
        <v>12</v>
      </c>
      <c r="B22" s="198" t="str">
        <f>IF(A17&lt;A22,"BYE",IF(ISERROR(VLOOKUP(A22,'Masters Quals'!AO26:'Masters Quals'!AQ125,3,FALSE))=TRUE,"BYE",VLOOKUP(A22,'Masters Quals'!AO26:'Masters Quals'!AQ125,3,FALSE)))</f>
        <v>BYE</v>
      </c>
      <c r="C22" s="88"/>
      <c r="D22" s="89"/>
      <c r="E22" s="89"/>
      <c r="F22" s="89"/>
      <c r="G22" s="222" t="str">
        <v/>
      </c>
      <c r="H22" s="223" t="str">
        <v/>
      </c>
      <c r="I22" s="224" t="str">
        <f>IF(AND(LEFT(C22,1)="D",LEFT(C23,1)="D"),"",IF(OR(C22="DNR",C23="DNR"),IF(C22="DNR",B23,B22),IF(OR(ISBLANK(C22),ISBLANK(C23)),"",IF(G22=G23,"TIE",IF(G22&gt;G23,B23,B22)))))</f>
        <v/>
      </c>
      <c r="J22" s="218"/>
      <c r="K22" s="102"/>
      <c r="L22" s="103"/>
      <c r="M22" s="103"/>
      <c r="N22" s="103"/>
      <c r="O22" s="248" t="str">
        <v/>
      </c>
      <c r="P22" s="249" t="str">
        <v/>
      </c>
      <c r="Q22" s="250" t="str">
        <f>IF(AND(LEFT(K22,1)="D",LEFT(K23,1)="D"),"",IF(OR(K22="DNR",K23="DNR"),IF(K22="DNR",B23,B22),IF(OR(ISBLANK(K22),ISBLANK(K23)),"",IF(O22=O23,"TIE",IF(O22&gt;O23,B23,B22)))))</f>
        <v/>
      </c>
      <c r="R22" s="218"/>
      <c r="S22" s="251" t="str">
        <f>IF(B23="BYE", B22, IF(ISERROR(J23+R23)=TRUE,"",IF(J23+R23=0,"TIE - HOLD RUNOFF",IF(J23+R23&gt;0,B23,B22))))</f>
        <v>BYE</v>
      </c>
      <c r="T22" s="169" t="str">
        <v/>
      </c>
      <c r="U22" s="169"/>
      <c r="V22" s="273"/>
      <c r="W22" s="169"/>
      <c r="X22"/>
      <c r="Y22"/>
      <c r="Z22"/>
      <c r="AA22"/>
      <c r="AB22"/>
      <c r="AC22"/>
      <c r="AD22"/>
    </row>
    <row r="23" spans="1:30" s="3" customFormat="1" ht="24" customHeight="1" thickTop="1" thickBot="1">
      <c r="A23" s="199">
        <v>21</v>
      </c>
      <c r="B23" s="198" t="str">
        <f>IF(A18&lt;A23,"BYE",IF(ISERROR(VLOOKUP(A23,'Masters Quals'!AO27:'Masters Quals'!AQ126,3,FALSE))=TRUE,"BYE",VLOOKUP(A23,'Masters Quals'!AO27:'Masters Quals'!AQ126,3,FALSE)))</f>
        <v>BYE</v>
      </c>
      <c r="C23" s="84"/>
      <c r="D23" s="85"/>
      <c r="E23" s="85"/>
      <c r="F23" s="85"/>
      <c r="G23" s="226" t="str">
        <v/>
      </c>
      <c r="H23" s="220" t="str">
        <v/>
      </c>
      <c r="I23" s="227" t="str">
        <f>IF(AND(LEFT(C22,1)="D",LEFT(C23,1)="D"),"",IF(OR(C22="DNR",C23="DNR"),"by "&amp;ABS(J23)&amp;" seconds",IF(OR(ISBLANK(C22),ISBLANK(C23),G22=G23),"","by "&amp;ABS(J23)&amp;" seconds")))</f>
        <v/>
      </c>
      <c r="J23" s="218" t="str">
        <f>IF(AND(LEFT(C22,1)="D",LEFT(C23,1)="D"),"0",IF(OR(C22="DNR",C23="DNR"),IF(C22="DNR",1,-1)*'Masters Quals'!A8,IF(OR(ISBLANK(C22),ISBLANK(C23)),"",IF(OR(G22="-",G23="-"),IF(G22="-",1,-1)*'Masters Quals'!A8,IF(ABS(G22-G23)&gt;'Masters Quals'!A9,IF(G22-G23&gt;'Masters Quals'!A9,1,-1)*'Masters Quals'!A9,ROUND(G22-G23,3))))))</f>
        <v/>
      </c>
      <c r="K23" s="100"/>
      <c r="L23" s="101"/>
      <c r="M23" s="101"/>
      <c r="N23" s="101"/>
      <c r="O23" s="252" t="str">
        <v/>
      </c>
      <c r="P23" s="245" t="str">
        <v/>
      </c>
      <c r="Q23" s="246" t="str">
        <f>IF(AND(LEFT(K22,1)="D",LEFT(K23,1)="D"),"",IF(OR(K22="DNR",K23="DNR"),"by "&amp;ABS(R23)&amp;" seconds",IF(OR(ISBLANK(K22),ISBLANK(K23),O22=O23),"","by "&amp;ABS(R23)&amp;" seconds")))</f>
        <v/>
      </c>
      <c r="R23" s="218" t="str">
        <f>IF(AND(LEFT(K22,1)="D",LEFT(K23,1)="D"),"0",IF(OR(K22="DNR",K23="DNR"),IF(K22="DNR",1,-1)*'Masters Quals'!A8,IF(OR(ISBLANK(K22),ISBLANK(K23)),"",IF(OR(O22="-",O23="-"),IF(O22="-",1,-1)*'Masters Quals'!A8,IF(ABS(O22-O23)&gt;'Masters Quals'!A9,IF(O22-O23&gt;'Masters Quals'!A9,1,-1)*'Masters Quals'!A9,ROUND(O22-O23,3))))))</f>
        <v/>
      </c>
      <c r="S23" s="247" t="str">
        <f>IF(B23="BYE","(BYE)",IF(ISERROR(J23+R23)=TRUE,"",IF(J23+R23=0,"","by "&amp;ABS(J23+R23)&amp;" seconds")))</f>
        <v>(BYE)</v>
      </c>
      <c r="T23" s="169" t="str">
        <v/>
      </c>
      <c r="U23" s="274" t="str">
        <f>IF(B23="BYE", B23, IF(ISERROR(J23+R23)=TRUE,"",IF(J23+R23&gt;0,B22,B23)))</f>
        <v>BYE</v>
      </c>
      <c r="V23" s="168" t="str">
        <f>IF(ISERROR(VLOOKUP(U23,'Masters Quals'!U12:V111,2,FALSE))=TRUE,"",VLOOKUP(U23,'Masters Quals'!U12:V111,2,FALSE))</f>
        <v/>
      </c>
      <c r="W23" s="169" t="str">
        <f>IF(ISERROR(VLOOKUP(U23,'Masters Quals'!AL12:AO111,4,FALSE))=TRUE,"",VLOOKUP(U23,'Masters Quals'!AL12:AO111,4,FALSE))</f>
        <v/>
      </c>
      <c r="X23"/>
      <c r="Y23"/>
      <c r="Z23"/>
      <c r="AA23"/>
      <c r="AB23"/>
      <c r="AC23"/>
      <c r="AD23"/>
    </row>
    <row r="24" spans="1:30" s="3" customFormat="1" ht="24" customHeight="1" thickTop="1" thickBot="1">
      <c r="A24" s="201">
        <v>2</v>
      </c>
      <c r="B24" s="198" t="str">
        <f>IF(A19&lt;A24,"BYE",IF(ISERROR(VLOOKUP(A24,'Masters Quals'!AO28:'Masters Quals'!AQ127,3,FALSE))=TRUE,"BYE",VLOOKUP(A24,'Masters Quals'!AO28:'Masters Quals'!AQ127,3,FALSE)))</f>
        <v>BYE</v>
      </c>
      <c r="C24" s="88"/>
      <c r="D24" s="89"/>
      <c r="E24" s="89"/>
      <c r="F24" s="89"/>
      <c r="G24" s="222" t="str">
        <v/>
      </c>
      <c r="H24" s="223" t="str">
        <v/>
      </c>
      <c r="I24" s="224" t="str">
        <f>IF(AND(LEFT(C24,1)="D",LEFT(C25,1)="D"),"",IF(OR(C24="DNR",C25="DNR"),IF(C24="DNR",B25,B24),IF(OR(ISBLANK(C24),ISBLANK(C25)),"",IF(G24=G25,"TIE",IF(G24&gt;G25,B25,B24)))))</f>
        <v/>
      </c>
      <c r="J24" s="218"/>
      <c r="K24" s="102"/>
      <c r="L24" s="103"/>
      <c r="M24" s="103"/>
      <c r="N24" s="103"/>
      <c r="O24" s="248" t="str">
        <v/>
      </c>
      <c r="P24" s="249" t="str">
        <v/>
      </c>
      <c r="Q24" s="250" t="str">
        <f>IF(AND(LEFT(K24,1)="D",LEFT(K25,1)="D"),"",IF(OR(K24="DNR",K25="DNR"),IF(K24="DNR",B25,B24),IF(OR(ISBLANK(K24),ISBLANK(K25)),"",IF(O24=O25,"TIE",IF(O24&gt;O25,B25,B24)))))</f>
        <v/>
      </c>
      <c r="R24" s="218"/>
      <c r="S24" s="251" t="str">
        <f>IF(B25="BYE", B24, IF(ISERROR(J25+R25)=TRUE,"",IF(J25+R25=0,"TIE - HOLD RUNOFF",IF(J25+R25&gt;0,B25,B24))))</f>
        <v>BYE</v>
      </c>
      <c r="T24" s="169" t="str">
        <v/>
      </c>
      <c r="U24" s="169"/>
      <c r="V24" s="273"/>
      <c r="W24" s="169"/>
      <c r="X24"/>
      <c r="Y24"/>
      <c r="Z24"/>
      <c r="AA24"/>
      <c r="AB24"/>
      <c r="AC24"/>
      <c r="AD24"/>
    </row>
    <row r="25" spans="1:30" s="4" customFormat="1" ht="24" customHeight="1" thickTop="1" thickBot="1">
      <c r="A25" s="199">
        <v>31</v>
      </c>
      <c r="B25" s="198" t="str">
        <f>IF(A20&lt;A25,"BYE",IF(ISERROR(VLOOKUP(A25,'Masters Quals'!AO29:'Masters Quals'!AQ128,3,FALSE))=TRUE,"BYE",VLOOKUP(A25,'Masters Quals'!AO29:'Masters Quals'!AQ128,3,FALSE)))</f>
        <v>BYE</v>
      </c>
      <c r="C25" s="84"/>
      <c r="D25" s="85"/>
      <c r="E25" s="85"/>
      <c r="F25" s="85"/>
      <c r="G25" s="226" t="str">
        <v/>
      </c>
      <c r="H25" s="220" t="str">
        <v/>
      </c>
      <c r="I25" s="227" t="str">
        <f>IF(AND(LEFT(C24,1)="D",LEFT(C25,1)="D"),"",IF(OR(C24="DNR",C25="DNR"),"by "&amp;ABS(J25)&amp;" seconds",IF(OR(ISBLANK(C24),ISBLANK(C25),G24=G25),"","by "&amp;ABS(J25)&amp;" seconds")))</f>
        <v/>
      </c>
      <c r="J25" s="218" t="str">
        <f>IF(AND(LEFT(C24,1)="D",LEFT(C25,1)="D"),"0",IF(OR(C24="DNR",C25="DNR"),IF(C24="DNR",1,-1)*'Masters Quals'!A8,IF(OR(ISBLANK(C24),ISBLANK(C25)),"",IF(OR(G24="-",G25="-"),IF(G24="-",1,-1)*'Masters Quals'!A8,IF(ABS(G24-G25)&gt;'Masters Quals'!A9,IF(G24-G25&gt;'Masters Quals'!A9,1,-1)*'Masters Quals'!A9,ROUND(G24-G25,3))))))</f>
        <v/>
      </c>
      <c r="K25" s="100"/>
      <c r="L25" s="101"/>
      <c r="M25" s="101"/>
      <c r="N25" s="101"/>
      <c r="O25" s="252" t="str">
        <v/>
      </c>
      <c r="P25" s="245" t="str">
        <v/>
      </c>
      <c r="Q25" s="246" t="str">
        <f>IF(AND(LEFT(K24,1)="D",LEFT(K25,1)="D"),"",IF(OR(K24="DNR",K25="DNR"),"by "&amp;ABS(R25)&amp;" seconds",IF(OR(ISBLANK(K24),ISBLANK(K25),O24=O25),"","by "&amp;ABS(R25)&amp;" seconds")))</f>
        <v/>
      </c>
      <c r="R25" s="218" t="str">
        <f>IF(AND(LEFT(K24,1)="D",LEFT(K25,1)="D"),"0",IF(OR(K24="DNR",K25="DNR"),IF(K24="DNR",1,-1)*'Masters Quals'!A8,IF(OR(ISBLANK(K24),ISBLANK(K25)),"",IF(OR(O24="-",O25="-"),IF(O24="-",1,-1)*'Masters Quals'!A8,IF(ABS(O24-O25)&gt;'Masters Quals'!A9,IF(O24-O25&gt;'Masters Quals'!A9,1,-1)*'Masters Quals'!A9,ROUND(O24-O25,3))))))</f>
        <v/>
      </c>
      <c r="S25" s="247" t="str">
        <f>IF(B25="BYE","(BYE)",IF(ISERROR(J25+R25)=TRUE,"",IF(J25+R25=0,"","by "&amp;ABS(J25+R25)&amp;" seconds")))</f>
        <v>(BYE)</v>
      </c>
      <c r="T25" s="169" t="str">
        <v/>
      </c>
      <c r="U25" s="274" t="str">
        <f>IF(B25="BYE", B25, IF(ISERROR(J25+R25)=TRUE,"",IF(J25+R25&gt;0,B24,B25)))</f>
        <v>BYE</v>
      </c>
      <c r="V25" s="168" t="str">
        <f>IF(ISERROR(VLOOKUP(U25,'Masters Quals'!U12:V111,2,FALSE))=TRUE,"",VLOOKUP(U25,'Masters Quals'!U12:V111,2,FALSE))</f>
        <v/>
      </c>
      <c r="W25" s="169" t="str">
        <f>IF(ISERROR(VLOOKUP(U25,'Masters Quals'!AL12:AO111,4,FALSE))=TRUE,"",VLOOKUP(U25,'Masters Quals'!AL12:AO111,4,FALSE))</f>
        <v/>
      </c>
      <c r="X25"/>
      <c r="Y25"/>
      <c r="Z25"/>
      <c r="AA25"/>
      <c r="AB25"/>
      <c r="AC25"/>
      <c r="AD25"/>
    </row>
    <row r="26" spans="1:30" s="3" customFormat="1" ht="24" customHeight="1" thickTop="1" thickBot="1">
      <c r="A26" s="201">
        <v>15</v>
      </c>
      <c r="B26" s="198" t="str">
        <f>IF(A21&lt;A26,"BYE",IF(ISERROR(VLOOKUP(A26,'Masters Quals'!AO30:'Masters Quals'!AQ129,3,FALSE))=TRUE,"BYE",VLOOKUP(A26,'Masters Quals'!AO30:'Masters Quals'!AQ129,3,FALSE)))</f>
        <v>BYE</v>
      </c>
      <c r="C26" s="88"/>
      <c r="D26" s="89"/>
      <c r="E26" s="89"/>
      <c r="F26" s="89"/>
      <c r="G26" s="222" t="str">
        <v/>
      </c>
      <c r="H26" s="223" t="str">
        <v/>
      </c>
      <c r="I26" s="224" t="str">
        <f>IF(AND(LEFT(C26,1)="D",LEFT(C27,1)="D"),"",IF(OR(C26="DNR",C27="DNR"),IF(C26="DNR",B27,B26),IF(OR(ISBLANK(C26),ISBLANK(C27)),"",IF(G26=G27,"TIE",IF(G26&gt;G27,B27,B26)))))</f>
        <v/>
      </c>
      <c r="J26" s="218"/>
      <c r="K26" s="102"/>
      <c r="L26" s="103"/>
      <c r="M26" s="103"/>
      <c r="N26" s="103"/>
      <c r="O26" s="248" t="str">
        <v/>
      </c>
      <c r="P26" s="249" t="str">
        <v/>
      </c>
      <c r="Q26" s="250" t="str">
        <f>IF(AND(LEFT(K26,1)="D",LEFT(K27,1)="D"),"",IF(OR(K26="DNR",K27="DNR"),IF(K26="DNR",B27,B26),IF(OR(ISBLANK(K26),ISBLANK(K27)),"",IF(O26=O27,"TIE",IF(O26&gt;O27,B27,B26)))))</f>
        <v/>
      </c>
      <c r="R26" s="218"/>
      <c r="S26" s="251" t="str">
        <f>IF(B27="BYE", B26, IF(ISERROR(J27+R27)=TRUE,"",IF(J27+R27=0,"TIE - HOLD RUNOFF",IF(J27+R27&gt;0,B27,B26))))</f>
        <v>BYE</v>
      </c>
      <c r="T26" s="169" t="str">
        <v/>
      </c>
      <c r="U26" s="169"/>
      <c r="V26" s="273"/>
      <c r="W26" s="169"/>
      <c r="X26"/>
      <c r="Y26"/>
      <c r="Z26"/>
      <c r="AA26"/>
      <c r="AB26"/>
      <c r="AC26"/>
      <c r="AD26"/>
    </row>
    <row r="27" spans="1:30" s="4" customFormat="1" ht="24" customHeight="1" thickTop="1" thickBot="1">
      <c r="A27" s="199">
        <v>18</v>
      </c>
      <c r="B27" s="198" t="str">
        <f>IF(A22&lt;A27,"BYE",IF(ISERROR(VLOOKUP(A27,'Masters Quals'!AO31:'Masters Quals'!AQ130,3,FALSE))=TRUE,"BYE",VLOOKUP(A27,'Masters Quals'!AO31:'Masters Quals'!AQ130,3,FALSE)))</f>
        <v>BYE</v>
      </c>
      <c r="C27" s="84"/>
      <c r="D27" s="85"/>
      <c r="E27" s="85"/>
      <c r="F27" s="85"/>
      <c r="G27" s="226" t="str">
        <v/>
      </c>
      <c r="H27" s="220" t="str">
        <v/>
      </c>
      <c r="I27" s="227" t="str">
        <f>IF(AND(LEFT(C26,1)="D",LEFT(C27,1)="D"),"",IF(OR(C26="DNR",C27="DNR"),"by "&amp;ABS(J27)&amp;" seconds",IF(OR(ISBLANK(C26),ISBLANK(C27),G26=G27),"","by "&amp;ABS(J27)&amp;" seconds")))</f>
        <v/>
      </c>
      <c r="J27" s="218" t="str">
        <f>IF(AND(LEFT(C26,1)="D",LEFT(C27,1)="D"),"0",IF(OR(C26="DNR",C27="DNR"),IF(C26="DNR",1,-1)*'Masters Quals'!A8,IF(OR(ISBLANK(C26),ISBLANK(C27)),"",IF(OR(G26="-",G27="-"),IF(G26="-",1,-1)*'Masters Quals'!A8,IF(ABS(G26-G27)&gt;'Masters Quals'!A9,IF(G26-G27&gt;'Masters Quals'!A9,1,-1)*'Masters Quals'!A9,ROUND(G26-G27,3))))))</f>
        <v/>
      </c>
      <c r="K27" s="100"/>
      <c r="L27" s="101"/>
      <c r="M27" s="101"/>
      <c r="N27" s="101"/>
      <c r="O27" s="252" t="str">
        <v/>
      </c>
      <c r="P27" s="245" t="str">
        <v/>
      </c>
      <c r="Q27" s="246" t="str">
        <f>IF(AND(LEFT(K26,1)="D",LEFT(K27,1)="D"),"",IF(OR(K26="DNR",K27="DNR"),"by "&amp;ABS(R27)&amp;" seconds",IF(OR(ISBLANK(K26),ISBLANK(K27),O26=O27),"","by "&amp;ABS(R27)&amp;" seconds")))</f>
        <v/>
      </c>
      <c r="R27" s="218" t="str">
        <f>IF(AND(LEFT(K26,1)="D",LEFT(K27,1)="D"),"0",IF(OR(K26="DNR",K27="DNR"),IF(K26="DNR",1,-1)*'Masters Quals'!A8,IF(OR(ISBLANK(K26),ISBLANK(K27)),"",IF(OR(O26="-",O27="-"),IF(O26="-",1,-1)*'Masters Quals'!A8,IF(ABS(O26-O27)&gt;'Masters Quals'!A9,IF(O26-O27&gt;'Masters Quals'!A9,1,-1)*'Masters Quals'!A9,ROUND(O26-O27,3))))))</f>
        <v/>
      </c>
      <c r="S27" s="247" t="str">
        <f>IF(B27="BYE","(BYE)",IF(ISERROR(J27+R27)=TRUE,"",IF(J27+R27=0,"","by "&amp;ABS(J27+R27)&amp;" seconds")))</f>
        <v>(BYE)</v>
      </c>
      <c r="T27" s="169" t="str">
        <v/>
      </c>
      <c r="U27" s="274" t="str">
        <f>IF(B27="BYE", B27, IF(ISERROR(J27+R27)=TRUE,"",IF(J27+R27&gt;0,B26,B27)))</f>
        <v>BYE</v>
      </c>
      <c r="V27" s="168" t="str">
        <f>IF(ISERROR(VLOOKUP(U27,'Masters Quals'!U12:V111,2,FALSE))=TRUE,"",VLOOKUP(U27,'Masters Quals'!U12:V111,2,FALSE))</f>
        <v/>
      </c>
      <c r="W27" s="169" t="str">
        <f>IF(ISERROR(VLOOKUP(U27,'Masters Quals'!AL12:AO111,4,FALSE))=TRUE,"",VLOOKUP(U27,'Masters Quals'!AL12:AO111,4,FALSE))</f>
        <v/>
      </c>
      <c r="X27"/>
      <c r="Y27"/>
      <c r="Z27"/>
      <c r="AA27"/>
      <c r="AB27"/>
      <c r="AC27"/>
      <c r="AD27"/>
    </row>
    <row r="28" spans="1:30" s="4" customFormat="1" ht="24" customHeight="1" thickTop="1" thickBot="1">
      <c r="A28" s="201">
        <v>7</v>
      </c>
      <c r="B28" s="198" t="str">
        <f>IF(A23&lt;A28,"BYE",IF(ISERROR(VLOOKUP(A28,'Masters Quals'!AO32:'Masters Quals'!AQ131,3,FALSE))=TRUE,"BYE",VLOOKUP(A28,'Masters Quals'!AO32:'Masters Quals'!AQ131,3,FALSE)))</f>
        <v>BYE</v>
      </c>
      <c r="C28" s="88"/>
      <c r="D28" s="89"/>
      <c r="E28" s="89"/>
      <c r="F28" s="89"/>
      <c r="G28" s="222" t="str">
        <v/>
      </c>
      <c r="H28" s="223" t="str">
        <v/>
      </c>
      <c r="I28" s="224" t="str">
        <f>IF(AND(LEFT(C28,1)="D",LEFT(C29,1)="D"),"",IF(OR(C28="DNR",C29="DNR"),IF(C28="DNR",B29,B28),IF(OR(ISBLANK(C28),ISBLANK(C29)),"",IF(G28=G29,"TIE",IF(G28&gt;G29,B29,B28)))))</f>
        <v/>
      </c>
      <c r="J28" s="218"/>
      <c r="K28" s="102"/>
      <c r="L28" s="103"/>
      <c r="M28" s="103"/>
      <c r="N28" s="103"/>
      <c r="O28" s="248" t="str">
        <v/>
      </c>
      <c r="P28" s="249" t="str">
        <v/>
      </c>
      <c r="Q28" s="250" t="str">
        <f>IF(AND(LEFT(K28,1)="D",LEFT(K29,1)="D"),"",IF(OR(K28="DNR",K29="DNR"),IF(K28="DNR",B29,B28),IF(OR(ISBLANK(K28),ISBLANK(K29)),"",IF(O28=O29,"TIE",IF(O28&gt;O29,B29,B28)))))</f>
        <v/>
      </c>
      <c r="R28" s="218"/>
      <c r="S28" s="251" t="str">
        <f>IF(B29="BYE", B28, IF(ISERROR(J29+R29)=TRUE,"",IF(J29+R29=0,"TIE - HOLD RUNOFF",IF(J29+R29&gt;0,B29,B28))))</f>
        <v>BYE</v>
      </c>
      <c r="T28" s="169" t="str">
        <v/>
      </c>
      <c r="U28" s="169"/>
      <c r="V28" s="273"/>
      <c r="W28" s="169"/>
      <c r="X28"/>
      <c r="Y28"/>
      <c r="Z28"/>
      <c r="AA28"/>
      <c r="AB28"/>
      <c r="AC28"/>
      <c r="AD28"/>
    </row>
    <row r="29" spans="1:30" s="4" customFormat="1" ht="24" customHeight="1" thickTop="1" thickBot="1">
      <c r="A29" s="199">
        <v>26</v>
      </c>
      <c r="B29" s="198" t="str">
        <f>IF(A24&lt;A29,"BYE",IF(ISERROR(VLOOKUP(A29,'Masters Quals'!AO33:'Masters Quals'!AQ132,3,FALSE))=TRUE,"BYE",VLOOKUP(A29,'Masters Quals'!AO33:'Masters Quals'!AQ132,3,FALSE)))</f>
        <v>BYE</v>
      </c>
      <c r="C29" s="84"/>
      <c r="D29" s="85"/>
      <c r="E29" s="85"/>
      <c r="F29" s="85"/>
      <c r="G29" s="226" t="str">
        <v/>
      </c>
      <c r="H29" s="220" t="str">
        <v/>
      </c>
      <c r="I29" s="227" t="str">
        <f>IF(AND(LEFT(C28,1)="D",LEFT(C29,1)="D"),"",IF(OR(C28="DNR",C29="DNR"),"by "&amp;ABS(J29)&amp;" seconds",IF(OR(ISBLANK(C28),ISBLANK(C29),G28=G29),"","by "&amp;ABS(J29)&amp;" seconds")))</f>
        <v/>
      </c>
      <c r="J29" s="218" t="str">
        <f>IF(AND(LEFT(C28,1)="D",LEFT(C29,1)="D"),"0",IF(OR(C28="DNR",C29="DNR"),IF(C28="DNR",1,-1)*'Masters Quals'!A8,IF(OR(ISBLANK(C28),ISBLANK(C29)),"",IF(OR(G28="-",G29="-"),IF(G28="-",1,-1)*'Masters Quals'!A8,IF(ABS(G28-G29)&gt;'Masters Quals'!A9,IF(G28-G29&gt;'Masters Quals'!A9,1,-1)*'Masters Quals'!A9,ROUND(G28-G29,3))))))</f>
        <v/>
      </c>
      <c r="K29" s="100"/>
      <c r="L29" s="101"/>
      <c r="M29" s="101"/>
      <c r="N29" s="101"/>
      <c r="O29" s="252" t="str">
        <v/>
      </c>
      <c r="P29" s="245" t="str">
        <v/>
      </c>
      <c r="Q29" s="246" t="str">
        <f>IF(AND(LEFT(K28,1)="D",LEFT(K29,1)="D"),"",IF(OR(K28="DNR",K29="DNR"),"by "&amp;ABS(R29)&amp;" seconds",IF(OR(ISBLANK(K28),ISBLANK(K29),O28=O29),"","by "&amp;ABS(R29)&amp;" seconds")))</f>
        <v/>
      </c>
      <c r="R29" s="218" t="str">
        <f>IF(AND(LEFT(K28,1)="D",LEFT(K29,1)="D"),"0",IF(OR(K28="DNR",K29="DNR"),IF(K28="DNR",1,-1)*'Masters Quals'!A8,IF(OR(ISBLANK(K28),ISBLANK(K29)),"",IF(OR(O28="-",O29="-"),IF(O28="-",1,-1)*'Masters Quals'!A8,IF(ABS(O28-O29)&gt;'Masters Quals'!A9,IF(O28-O29&gt;'Masters Quals'!A9,1,-1)*'Masters Quals'!A9,ROUND(O28-O29,3))))))</f>
        <v/>
      </c>
      <c r="S29" s="247" t="str">
        <f>IF(B29="BYE","(BYE)",IF(ISERROR(J29+R29)=TRUE,"",IF(J29+R29=0,"","by "&amp;ABS(J29+R29)&amp;" seconds")))</f>
        <v>(BYE)</v>
      </c>
      <c r="T29" s="169" t="str">
        <v/>
      </c>
      <c r="U29" s="274" t="str">
        <f>IF(B29="BYE", B29, IF(ISERROR(J29+R29)=TRUE,"",IF(J29+R29&gt;0,B28,B29)))</f>
        <v>BYE</v>
      </c>
      <c r="V29" s="168" t="str">
        <f>IF(ISERROR(VLOOKUP(U29,'Masters Quals'!U12:V111,2,FALSE))=TRUE,"",VLOOKUP(U29,'Masters Quals'!U12:V111,2,FALSE))</f>
        <v/>
      </c>
      <c r="W29" s="169" t="str">
        <f>IF(ISERROR(VLOOKUP(U29,'Masters Quals'!AL12:AO111,4,FALSE))=TRUE,"",VLOOKUP(U29,'Masters Quals'!AL12:AO111,4,FALSE))</f>
        <v/>
      </c>
      <c r="X29"/>
      <c r="Y29"/>
      <c r="Z29"/>
      <c r="AA29"/>
      <c r="AB29"/>
      <c r="AC29"/>
      <c r="AD29"/>
    </row>
    <row r="30" spans="1:30" s="4" customFormat="1" ht="24" customHeight="1" thickTop="1" thickBot="1">
      <c r="A30" s="201">
        <v>10</v>
      </c>
      <c r="B30" s="198" t="str">
        <f>IF(A25&lt;A30,"BYE",IF(ISERROR(VLOOKUP(A30,'Masters Quals'!AO34:'Masters Quals'!AQ133,3,FALSE))=TRUE,"BYE",VLOOKUP(A30,'Masters Quals'!AO34:'Masters Quals'!AQ133,3,FALSE)))</f>
        <v>BYE</v>
      </c>
      <c r="C30" s="88"/>
      <c r="D30" s="89"/>
      <c r="E30" s="89"/>
      <c r="F30" s="89"/>
      <c r="G30" s="222" t="str">
        <v/>
      </c>
      <c r="H30" s="223" t="str">
        <v/>
      </c>
      <c r="I30" s="224" t="str">
        <f>IF(AND(LEFT(C30,1)="D",LEFT(C31,1)="D"),"",IF(OR(C30="DNR",C31="DNR"),IF(C30="DNR",B31,B30),IF(OR(ISBLANK(C30),ISBLANK(C31)),"",IF(G30=G31,"TIE",IF(G30&gt;G31,B31,B30)))))</f>
        <v/>
      </c>
      <c r="J30" s="218"/>
      <c r="K30" s="102"/>
      <c r="L30" s="103"/>
      <c r="M30" s="103"/>
      <c r="N30" s="103"/>
      <c r="O30" s="248" t="str">
        <v/>
      </c>
      <c r="P30" s="249" t="str">
        <v/>
      </c>
      <c r="Q30" s="250" t="str">
        <f>IF(AND(LEFT(K30,1)="D",LEFT(K31,1)="D"),"",IF(OR(K30="DNR",K31="DNR"),IF(K30="DNR",B31,B30),IF(OR(ISBLANK(K30),ISBLANK(K31)),"",IF(O30=O31,"TIE",IF(O30&gt;O31,B31,B30)))))</f>
        <v/>
      </c>
      <c r="R30" s="218"/>
      <c r="S30" s="251" t="str">
        <f>IF(B31="BYE", B30, IF(ISERROR(J31+R31)=TRUE,"",IF(J31+R31=0,"TIE - HOLD RUNOFF",IF(J31+R31&gt;0,B31,B30))))</f>
        <v>BYE</v>
      </c>
      <c r="T30" s="169" t="str">
        <v/>
      </c>
      <c r="U30" s="169"/>
      <c r="V30" s="273"/>
      <c r="W30" s="169"/>
      <c r="X30"/>
      <c r="Y30"/>
      <c r="Z30"/>
      <c r="AA30"/>
      <c r="AB30"/>
      <c r="AC30"/>
      <c r="AD30"/>
    </row>
    <row r="31" spans="1:30" s="4" customFormat="1" ht="24" customHeight="1" thickTop="1" thickBot="1">
      <c r="A31" s="199">
        <v>23</v>
      </c>
      <c r="B31" s="198" t="str">
        <f>IF(A26&lt;A31,"BYE",IF(ISERROR(VLOOKUP(A31,'Masters Quals'!AO35:'Masters Quals'!AQ134,3,FALSE))=TRUE,"BYE",VLOOKUP(A31,'Masters Quals'!AO35:'Masters Quals'!AQ134,3,FALSE)))</f>
        <v>BYE</v>
      </c>
      <c r="C31" s="84"/>
      <c r="D31" s="85"/>
      <c r="E31" s="85"/>
      <c r="F31" s="85"/>
      <c r="G31" s="226" t="str">
        <v/>
      </c>
      <c r="H31" s="220" t="str">
        <v/>
      </c>
      <c r="I31" s="227" t="str">
        <f>IF(AND(LEFT(C30,1)="D",LEFT(C31,1)="D"),"",IF(OR(C30="DNR",C31="DNR"),"by "&amp;ABS(J31)&amp;" seconds",IF(OR(ISBLANK(C30),ISBLANK(C31),G30=G31),"","by "&amp;ABS(J31)&amp;" seconds")))</f>
        <v/>
      </c>
      <c r="J31" s="218" t="str">
        <f>IF(AND(LEFT(C30,1)="D",LEFT(C31,1)="D"),"0",IF(OR(C30="DNR",C31="DNR"),IF(C30="DNR",1,-1)*'Masters Quals'!A8,IF(OR(ISBLANK(C30),ISBLANK(C31)),"",IF(OR(G30="-",G31="-"),IF(G30="-",1,-1)*'Masters Quals'!A8,IF(ABS(G30-G31)&gt;'Masters Quals'!A9,IF(G30-G31&gt;'Masters Quals'!A9,1,-1)*'Masters Quals'!A9,ROUND(G30-G31,3))))))</f>
        <v/>
      </c>
      <c r="K31" s="100"/>
      <c r="L31" s="101"/>
      <c r="M31" s="101"/>
      <c r="N31" s="101"/>
      <c r="O31" s="252" t="str">
        <v/>
      </c>
      <c r="P31" s="245" t="str">
        <v/>
      </c>
      <c r="Q31" s="246" t="str">
        <f>IF(AND(LEFT(K30,1)="D",LEFT(K31,1)="D"),"",IF(OR(K30="DNR",K31="DNR"),"by "&amp;ABS(R31)&amp;" seconds",IF(OR(ISBLANK(K30),ISBLANK(K31),O30=O31),"","by "&amp;ABS(R31)&amp;" seconds")))</f>
        <v/>
      </c>
      <c r="R31" s="218" t="str">
        <f>IF(AND(LEFT(K30,1)="D",LEFT(K31,1)="D"),"0",IF(OR(K30="DNR",K31="DNR"),IF(K30="DNR",1,-1)*'Masters Quals'!A8,IF(OR(ISBLANK(K30),ISBLANK(K31)),"",IF(OR(O30="-",O31="-"),IF(O30="-",1,-1)*'Masters Quals'!A8,IF(ABS(O30-O31)&gt;'Masters Quals'!A9,IF(O30-O31&gt;'Masters Quals'!A9,1,-1)*'Masters Quals'!A9,ROUND(O30-O31,3))))))</f>
        <v/>
      </c>
      <c r="S31" s="247" t="str">
        <f>IF(B31="BYE","(BYE)",IF(ISERROR(J31+R31)=TRUE,"",IF(J31+R31=0,"","by "&amp;ABS(J31+R31)&amp;" seconds")))</f>
        <v>(BYE)</v>
      </c>
      <c r="T31" s="169" t="str">
        <v/>
      </c>
      <c r="U31" s="274" t="str">
        <f>IF(B31="BYE", B31, IF(ISERROR(J31+R31)=TRUE,"",IF(J31+R31&gt;0,B30,B31)))</f>
        <v>BYE</v>
      </c>
      <c r="V31" s="168" t="str">
        <f>IF(ISERROR(VLOOKUP(U31,'Masters Quals'!U12:V111,2,FALSE))=TRUE,"",VLOOKUP(U31,'Masters Quals'!U12:V111,2,FALSE))</f>
        <v/>
      </c>
      <c r="W31" s="169" t="str">
        <f>IF(ISERROR(VLOOKUP(U31,'Masters Quals'!AL12:AO111,4,FALSE))=TRUE,"",VLOOKUP(U31,'Masters Quals'!AL12:AO111,4,FALSE))</f>
        <v/>
      </c>
      <c r="X31"/>
      <c r="Y31"/>
      <c r="Z31"/>
      <c r="AA31"/>
      <c r="AB31"/>
      <c r="AC31"/>
      <c r="AD31"/>
    </row>
    <row r="32" spans="1:30" s="4" customFormat="1" ht="24" customHeight="1" thickTop="1" thickBot="1">
      <c r="A32" s="201">
        <v>3</v>
      </c>
      <c r="B32" s="198" t="str">
        <f>IF(A27&lt;A32,"BYE",IF(ISERROR(VLOOKUP(A32,'Masters Quals'!AO36:'Masters Quals'!AQ135,3,FALSE))=TRUE,"BYE",VLOOKUP(A32,'Masters Quals'!AO36:'Masters Quals'!AQ135,3,FALSE)))</f>
        <v>BYE</v>
      </c>
      <c r="C32" s="88"/>
      <c r="D32" s="89"/>
      <c r="E32" s="89"/>
      <c r="F32" s="89"/>
      <c r="G32" s="222" t="str">
        <v/>
      </c>
      <c r="H32" s="223" t="str">
        <v/>
      </c>
      <c r="I32" s="224" t="str">
        <f>IF(AND(LEFT(C32,1)="D",LEFT(C33,1)="D"),"",IF(OR(C32="DNR",C33="DNR"),IF(C32="DNR",B33,B32),IF(OR(ISBLANK(C32),ISBLANK(C33)),"",IF(G32=G33,"TIE",IF(G32&gt;G33,B33,B32)))))</f>
        <v/>
      </c>
      <c r="J32" s="218"/>
      <c r="K32" s="102"/>
      <c r="L32" s="103"/>
      <c r="M32" s="103"/>
      <c r="N32" s="103"/>
      <c r="O32" s="248" t="str">
        <v/>
      </c>
      <c r="P32" s="249" t="str">
        <v/>
      </c>
      <c r="Q32" s="250" t="str">
        <f>IF(AND(LEFT(K32,1)="D",LEFT(K33,1)="D"),"",IF(OR(K32="DNR",K33="DNR"),IF(K32="DNR",B33,B32),IF(OR(ISBLANK(K32),ISBLANK(K33)),"",IF(O32=O33,"TIE",IF(O32&gt;O33,B33,B32)))))</f>
        <v/>
      </c>
      <c r="R32" s="218"/>
      <c r="S32" s="251" t="str">
        <f>IF(B33="BYE", B32, IF(ISERROR(J33+R33)=TRUE,"",IF(J33+R33=0,"TIE - HOLD RUNOFF",IF(J33+R33&gt;0,B33,B32))))</f>
        <v>BYE</v>
      </c>
      <c r="T32" s="169" t="str">
        <v/>
      </c>
      <c r="U32" s="169"/>
      <c r="V32" s="273"/>
      <c r="W32" s="169"/>
      <c r="X32"/>
      <c r="Y32"/>
      <c r="Z32"/>
      <c r="AA32"/>
      <c r="AB32"/>
      <c r="AC32"/>
      <c r="AD32"/>
    </row>
    <row r="33" spans="1:30" s="4" customFormat="1" ht="24" customHeight="1" thickTop="1" thickBot="1">
      <c r="A33" s="199">
        <v>30</v>
      </c>
      <c r="B33" s="198" t="str">
        <f>IF(A28&lt;A33,"BYE",IF(ISERROR(VLOOKUP(A33,'Masters Quals'!AO37:'Masters Quals'!AQ136,3,FALSE))=TRUE,"BYE",VLOOKUP(A33,'Masters Quals'!AO37:'Masters Quals'!AQ136,3,FALSE)))</f>
        <v>BYE</v>
      </c>
      <c r="C33" s="84"/>
      <c r="D33" s="85"/>
      <c r="E33" s="85"/>
      <c r="F33" s="85"/>
      <c r="G33" s="226" t="str">
        <v/>
      </c>
      <c r="H33" s="220" t="str">
        <v/>
      </c>
      <c r="I33" s="227" t="str">
        <f>IF(AND(LEFT(C32,1)="D",LEFT(C33,1)="D"),"",IF(OR(C32="DNR",C33="DNR"),"by "&amp;ABS(J33)&amp;" seconds",IF(OR(ISBLANK(C32),ISBLANK(C33),G32=G33),"","by "&amp;ABS(J33)&amp;" seconds")))</f>
        <v/>
      </c>
      <c r="J33" s="218" t="str">
        <f>IF(AND(LEFT(C32,1)="D",LEFT(C33,1)="D"),"0",IF(OR(C32="DNR",C33="DNR"),IF(C32="DNR",1,-1)*'Masters Quals'!A8,IF(OR(ISBLANK(C32),ISBLANK(C33)),"",IF(OR(G32="-",G33="-"),IF(G32="-",1,-1)*'Masters Quals'!A8,IF(ABS(G32-G33)&gt;'Masters Quals'!A9,IF(G32-G33&gt;'Masters Quals'!A9,1,-1)*'Masters Quals'!A9,ROUND(G32-G33,3))))))</f>
        <v/>
      </c>
      <c r="K33" s="100"/>
      <c r="L33" s="101"/>
      <c r="M33" s="101"/>
      <c r="N33" s="101"/>
      <c r="O33" s="252" t="str">
        <v/>
      </c>
      <c r="P33" s="245" t="str">
        <v/>
      </c>
      <c r="Q33" s="246" t="str">
        <f>IF(AND(LEFT(K32,1)="D",LEFT(K33,1)="D"),"",IF(OR(K32="DNR",K33="DNR"),"by "&amp;ABS(R33)&amp;" seconds",IF(OR(ISBLANK(K32),ISBLANK(K33),O32=O33),"","by "&amp;ABS(R33)&amp;" seconds")))</f>
        <v/>
      </c>
      <c r="R33" s="218" t="str">
        <f>IF(AND(LEFT(K32,1)="D",LEFT(K33,1)="D"),"0",IF(OR(K32="DNR",K33="DNR"),IF(K32="DNR",1,-1)*'Masters Quals'!A8,IF(OR(ISBLANK(K32),ISBLANK(K33)),"",IF(OR(O32="-",O33="-"),IF(O32="-",1,-1)*'Masters Quals'!A8,IF(ABS(O32-O33)&gt;'Masters Quals'!A9,IF(O32-O33&gt;'Masters Quals'!A9,1,-1)*'Masters Quals'!A9,ROUND(O32-O33,3))))))</f>
        <v/>
      </c>
      <c r="S33" s="247" t="str">
        <f>IF(B33="BYE","(BYE)",IF(ISERROR(J33+R33)=TRUE,"",IF(J33+R33=0,"","by "&amp;ABS(J33+R33)&amp;" seconds")))</f>
        <v>(BYE)</v>
      </c>
      <c r="T33" s="169" t="str">
        <v/>
      </c>
      <c r="U33" s="274" t="str">
        <f>IF(B33="BYE", B33, IF(ISERROR(J33+R33)=TRUE,"",IF(J33+R33&gt;0,B32,B33)))</f>
        <v>BYE</v>
      </c>
      <c r="V33" s="168" t="str">
        <f>IF(ISERROR(VLOOKUP(U33,'Masters Quals'!U12:V111,2,FALSE))=TRUE,"",VLOOKUP(U33,'Masters Quals'!U12:V111,2,FALSE))</f>
        <v/>
      </c>
      <c r="W33" s="169" t="str">
        <f>IF(ISERROR(VLOOKUP(U33,'Masters Quals'!AL12:AO111,4,FALSE))=TRUE,"",VLOOKUP(U33,'Masters Quals'!AL12:AO111,4,FALSE))</f>
        <v/>
      </c>
      <c r="X33"/>
      <c r="Y33"/>
      <c r="Z33"/>
      <c r="AA33"/>
      <c r="AB33"/>
      <c r="AC33"/>
      <c r="AD33"/>
    </row>
    <row r="34" spans="1:30" s="4" customFormat="1" ht="25.5" customHeight="1" thickTop="1" thickBot="1">
      <c r="A34" s="201">
        <v>14</v>
      </c>
      <c r="B34" s="198" t="str">
        <f>IF(A29&lt;A34,"BYE",IF(ISERROR(VLOOKUP(A34,'Masters Quals'!AO38:'Masters Quals'!AQ137,3,FALSE))=TRUE,"BYE",VLOOKUP(A34,'Masters Quals'!AO38:'Masters Quals'!AQ137,3,FALSE)))</f>
        <v>BYE</v>
      </c>
      <c r="C34" s="88"/>
      <c r="D34" s="89"/>
      <c r="E34" s="89"/>
      <c r="F34" s="89"/>
      <c r="G34" s="222" t="str">
        <v/>
      </c>
      <c r="H34" s="223" t="str">
        <v/>
      </c>
      <c r="I34" s="224" t="str">
        <f>IF(AND(LEFT(C34,1)="D",LEFT(C35,1)="D"),"",IF(OR(C34="DNR",C35="DNR"),IF(C34="DNR",B35,B34),IF(OR(ISBLANK(C34),ISBLANK(C35)),"",IF(G34=G35,"TIE",IF(G34&gt;G35,B35,B34)))))</f>
        <v/>
      </c>
      <c r="J34" s="218"/>
      <c r="K34" s="102"/>
      <c r="L34" s="103"/>
      <c r="M34" s="103"/>
      <c r="N34" s="103"/>
      <c r="O34" s="248" t="str">
        <v/>
      </c>
      <c r="P34" s="249" t="str">
        <v/>
      </c>
      <c r="Q34" s="250" t="str">
        <f>IF(AND(LEFT(K34,1)="D",LEFT(K35,1)="D"),"",IF(OR(K34="DNR",K35="DNR"),IF(K34="DNR",B35,B34),IF(OR(ISBLANK(K34),ISBLANK(K35)),"",IF(O34=O35,"TIE",IF(O34&gt;O35,B35,B34)))))</f>
        <v/>
      </c>
      <c r="R34" s="218"/>
      <c r="S34" s="251" t="str">
        <f>IF(B35="BYE", B34, IF(ISERROR(J35+R35)=TRUE,"",IF(J35+R35=0,"TIE - HOLD RUNOFF",IF(J35+R35&gt;0,B35,B34))))</f>
        <v>BYE</v>
      </c>
      <c r="T34" s="169" t="str">
        <v/>
      </c>
      <c r="U34" s="169"/>
      <c r="V34" s="273"/>
      <c r="W34" s="169"/>
      <c r="X34"/>
      <c r="Y34"/>
      <c r="Z34"/>
      <c r="AA34"/>
      <c r="AB34"/>
      <c r="AC34"/>
      <c r="AD34"/>
    </row>
    <row r="35" spans="1:30" s="4" customFormat="1" ht="25.5" customHeight="1" thickTop="1" thickBot="1">
      <c r="A35" s="199">
        <v>19</v>
      </c>
      <c r="B35" s="198" t="str">
        <f>IF(A30&lt;A35,"BYE",IF(ISERROR(VLOOKUP(A35,'Masters Quals'!AO39:'Masters Quals'!AQ138,3,FALSE))=TRUE,"BYE",VLOOKUP(A35,'Masters Quals'!AO39:'Masters Quals'!AQ138,3,FALSE)))</f>
        <v>BYE</v>
      </c>
      <c r="C35" s="84"/>
      <c r="D35" s="85"/>
      <c r="E35" s="85"/>
      <c r="F35" s="85"/>
      <c r="G35" s="226" t="str">
        <v/>
      </c>
      <c r="H35" s="220" t="str">
        <v/>
      </c>
      <c r="I35" s="227" t="str">
        <f>IF(AND(LEFT(C34,1)="D",LEFT(C35,1)="D"),"",IF(OR(C34="DNR",C35="DNR"),"by "&amp;ABS(J35)&amp;" seconds",IF(OR(ISBLANK(C34),ISBLANK(C35),G34=G35),"","by "&amp;ABS(J35)&amp;" seconds")))</f>
        <v/>
      </c>
      <c r="J35" s="218" t="str">
        <f>IF(AND(LEFT(C34,1)="D",LEFT(C35,1)="D"),"0",IF(OR(C34="DNR",C35="DNR"),IF(C34="DNR",1,-1)*'Masters Quals'!A8,IF(OR(ISBLANK(C34),ISBLANK(C35)),"",IF(OR(G34="-",G35="-"),IF(G34="-",1,-1)*'Masters Quals'!A8,IF(ABS(G34-G35)&gt;'Masters Quals'!A9,IF(G34-G35&gt;'Masters Quals'!A9,1,-1)*'Masters Quals'!A9,ROUND(G34-G35,3))))))</f>
        <v/>
      </c>
      <c r="K35" s="100"/>
      <c r="L35" s="101"/>
      <c r="M35" s="101"/>
      <c r="N35" s="101"/>
      <c r="O35" s="252" t="str">
        <v/>
      </c>
      <c r="P35" s="245" t="str">
        <v/>
      </c>
      <c r="Q35" s="246" t="str">
        <f>IF(AND(LEFT(K34,1)="D",LEFT(K35,1)="D"),"",IF(OR(K34="DNR",K35="DNR"),"by "&amp;ABS(R35)&amp;" seconds",IF(OR(ISBLANK(K34),ISBLANK(K35),O34=O35),"","by "&amp;ABS(R35)&amp;" seconds")))</f>
        <v/>
      </c>
      <c r="R35" s="218" t="str">
        <f>IF(AND(LEFT(K34,1)="D",LEFT(K35,1)="D"),"0",IF(OR(K34="DNR",K35="DNR"),IF(K34="DNR",1,-1)*'Masters Quals'!A8,IF(OR(ISBLANK(K34),ISBLANK(K35)),"",IF(OR(O34="-",O35="-"),IF(O34="-",1,-1)*'Masters Quals'!A8,IF(ABS(O34-O35)&gt;'Masters Quals'!A9,IF(O34-O35&gt;'Masters Quals'!A9,1,-1)*'Masters Quals'!A9,ROUND(O34-O35,3))))))</f>
        <v/>
      </c>
      <c r="S35" s="247" t="str">
        <f>IF(B35="BYE","(BYE)",IF(ISERROR(J35+R35)=TRUE,"",IF(J35+R35=0,"","by "&amp;ABS(J35+R35)&amp;" seconds")))</f>
        <v>(BYE)</v>
      </c>
      <c r="T35" s="169" t="str">
        <v/>
      </c>
      <c r="U35" s="274" t="str">
        <f>IF(B35="BYE", B35, IF(ISERROR(J35+R35)=TRUE,"",IF(J35+R35&gt;0,B34,B35)))</f>
        <v>BYE</v>
      </c>
      <c r="V35" s="168" t="str">
        <f>IF(ISERROR(VLOOKUP(U35,'Masters Quals'!U12:V111,2,FALSE))=TRUE,"",VLOOKUP(U35,'Masters Quals'!U12:V111,2,FALSE))</f>
        <v/>
      </c>
      <c r="W35" s="169" t="str">
        <f>IF(ISERROR(VLOOKUP(U35,'Masters Quals'!AL12:AO111,4,FALSE))=TRUE,"",VLOOKUP(U35,'Masters Quals'!AL12:AO111,4,FALSE))</f>
        <v/>
      </c>
      <c r="X35"/>
      <c r="Y35"/>
      <c r="Z35"/>
      <c r="AA35"/>
      <c r="AB35"/>
      <c r="AC35"/>
      <c r="AD35"/>
    </row>
    <row r="36" spans="1:30" s="4" customFormat="1" ht="25.5" customHeight="1" thickTop="1" thickBot="1">
      <c r="A36" s="201">
        <v>6</v>
      </c>
      <c r="B36" s="198" t="str">
        <f>IF(A31&lt;A36,"BYE",IF(ISERROR(VLOOKUP(A36,'Masters Quals'!AO40:'Masters Quals'!AQ139,3,FALSE))=TRUE,"BYE",VLOOKUP(A36,'Masters Quals'!AO40:'Masters Quals'!AQ139,3,FALSE)))</f>
        <v>BYE</v>
      </c>
      <c r="C36" s="88"/>
      <c r="D36" s="89"/>
      <c r="E36" s="89"/>
      <c r="F36" s="89"/>
      <c r="G36" s="222" t="str">
        <v/>
      </c>
      <c r="H36" s="223" t="str">
        <v/>
      </c>
      <c r="I36" s="224" t="str">
        <f>IF(AND(LEFT(C36,1)="D",LEFT(C37,1)="D"),"",IF(OR(C36="DNR",C37="DNR"),IF(C36="DNR",B37,B36),IF(OR(ISBLANK(C36),ISBLANK(C37)),"",IF(G36=G37,"TIE",IF(G36&gt;G37,B37,B36)))))</f>
        <v/>
      </c>
      <c r="J36" s="218"/>
      <c r="K36" s="102"/>
      <c r="L36" s="103"/>
      <c r="M36" s="103"/>
      <c r="N36" s="103"/>
      <c r="O36" s="248" t="str">
        <v/>
      </c>
      <c r="P36" s="249" t="str">
        <v/>
      </c>
      <c r="Q36" s="250" t="str">
        <f>IF(AND(LEFT(K36,1)="D",LEFT(K37,1)="D"),"",IF(OR(K36="DNR",K37="DNR"),IF(K36="DNR",B37,B36),IF(OR(ISBLANK(K36),ISBLANK(K37)),"",IF(O36=O37,"TIE",IF(O36&gt;O37,B37,B36)))))</f>
        <v/>
      </c>
      <c r="R36" s="218"/>
      <c r="S36" s="251" t="str">
        <f>IF(B37="BYE", B36, IF(ISERROR(J37+R37)=TRUE,"",IF(J37+R37=0,"TIE - HOLD RUNOFF",IF(J37+R37&gt;0,B37,B36))))</f>
        <v>BYE</v>
      </c>
      <c r="T36" s="169" t="str">
        <v/>
      </c>
      <c r="U36" s="169"/>
      <c r="V36" s="273"/>
      <c r="W36" s="169"/>
      <c r="X36"/>
      <c r="Y36"/>
      <c r="Z36"/>
      <c r="AA36"/>
      <c r="AB36"/>
      <c r="AC36"/>
      <c r="AD36"/>
    </row>
    <row r="37" spans="1:30" s="4" customFormat="1" ht="25.5" customHeight="1" thickTop="1" thickBot="1">
      <c r="A37" s="199">
        <v>27</v>
      </c>
      <c r="B37" s="198" t="str">
        <f>IF(A32&lt;A37,"BYE",IF(ISERROR(VLOOKUP(A37,'Masters Quals'!AO41:'Masters Quals'!AQ140,3,FALSE))=TRUE,"BYE",VLOOKUP(A37,'Masters Quals'!AO41:'Masters Quals'!AQ140,3,FALSE)))</f>
        <v>BYE</v>
      </c>
      <c r="C37" s="84"/>
      <c r="D37" s="85"/>
      <c r="E37" s="85"/>
      <c r="F37" s="85"/>
      <c r="G37" s="226" t="str">
        <v/>
      </c>
      <c r="H37" s="220" t="str">
        <v/>
      </c>
      <c r="I37" s="227" t="str">
        <f>IF(AND(LEFT(C36,1)="D",LEFT(C37,1)="D"),"",IF(OR(C36="DNR",C37="DNR"),"by "&amp;ABS(J37)&amp;" seconds",IF(OR(ISBLANK(C36),ISBLANK(C37),G36=G37),"","by "&amp;ABS(J37)&amp;" seconds")))</f>
        <v/>
      </c>
      <c r="J37" s="218" t="str">
        <f>IF(AND(LEFT(C36,1)="D",LEFT(C37,1)="D"),"0",IF(OR(C36="DNR",C37="DNR"),IF(C36="DNR",1,-1)*'Masters Quals'!A8,IF(OR(ISBLANK(C36),ISBLANK(C37)),"",IF(OR(G36="-",G37="-"),IF(G36="-",1,-1)*'Masters Quals'!A8,IF(ABS(G36-G37)&gt;'Masters Quals'!A9,IF(G36-G37&gt;'Masters Quals'!A9,1,-1)*'Masters Quals'!A9,ROUND(G36-G37,3))))))</f>
        <v/>
      </c>
      <c r="K37" s="100"/>
      <c r="L37" s="101"/>
      <c r="M37" s="101"/>
      <c r="N37" s="101"/>
      <c r="O37" s="252" t="str">
        <v/>
      </c>
      <c r="P37" s="245" t="str">
        <v/>
      </c>
      <c r="Q37" s="246" t="str">
        <f>IF(AND(LEFT(K36,1)="D",LEFT(K37,1)="D"),"",IF(OR(K36="DNR",K37="DNR"),"by "&amp;ABS(R37)&amp;" seconds",IF(OR(ISBLANK(K36),ISBLANK(K37),O36=O37),"","by "&amp;ABS(R37)&amp;" seconds")))</f>
        <v/>
      </c>
      <c r="R37" s="218" t="str">
        <f>IF(AND(LEFT(K36,1)="D",LEFT(K37,1)="D"),"0",IF(OR(K36="DNR",K37="DNR"),IF(K36="DNR",1,-1)*'Masters Quals'!A8,IF(OR(ISBLANK(K36),ISBLANK(K37)),"",IF(OR(O36="-",O37="-"),IF(O36="-",1,-1)*'Masters Quals'!A8,IF(ABS(O36-O37)&gt;'Masters Quals'!A9,IF(O36-O37&gt;'Masters Quals'!A9,1,-1)*'Masters Quals'!A9,ROUND(O36-O37,3))))))</f>
        <v/>
      </c>
      <c r="S37" s="247" t="str">
        <f>IF(B37="BYE","(BYE)",IF(ISERROR(J37+R37)=TRUE,"",IF(J37+R37=0,"","by "&amp;ABS(J37+R37)&amp;" seconds")))</f>
        <v>(BYE)</v>
      </c>
      <c r="T37" s="169" t="str">
        <v/>
      </c>
      <c r="U37" s="274" t="str">
        <f>IF(B37="BYE", B37, IF(ISERROR(J37+R37)=TRUE,"",IF(J37+R37&gt;0,B36,B37)))</f>
        <v>BYE</v>
      </c>
      <c r="V37" s="168" t="str">
        <f>IF(ISERROR(VLOOKUP(U37,'Masters Quals'!U12:V111,2,FALSE))=TRUE,"",VLOOKUP(U37,'Masters Quals'!U12:V111,2,FALSE))</f>
        <v/>
      </c>
      <c r="W37" s="169" t="str">
        <f>IF(ISERROR(VLOOKUP(U37,'Masters Quals'!AL12:AO111,4,FALSE))=TRUE,"",VLOOKUP(U37,'Masters Quals'!AL12:AO111,4,FALSE))</f>
        <v/>
      </c>
      <c r="X37"/>
      <c r="Y37"/>
      <c r="Z37"/>
      <c r="AA37"/>
      <c r="AB37"/>
      <c r="AC37"/>
      <c r="AD37"/>
    </row>
    <row r="38" spans="1:30" ht="25.5" customHeight="1" thickTop="1" thickBot="1">
      <c r="A38" s="201">
        <v>11</v>
      </c>
      <c r="B38" s="198" t="str">
        <f>IF(A33&lt;A38,"BYE",IF(ISERROR(VLOOKUP(A38,'Masters Quals'!AO42:'Masters Quals'!AQ141,3,FALSE))=TRUE,"BYE",VLOOKUP(A38,'Masters Quals'!AO42:'Masters Quals'!AQ141,3,FALSE)))</f>
        <v>BYE</v>
      </c>
      <c r="C38" s="88"/>
      <c r="D38" s="89"/>
      <c r="E38" s="89"/>
      <c r="F38" s="89"/>
      <c r="G38" s="222" t="str">
        <v/>
      </c>
      <c r="H38" s="223" t="str">
        <v/>
      </c>
      <c r="I38" s="224" t="str">
        <f>IF(AND(LEFT(C38,1)="D",LEFT(C39,1)="D"),"",IF(OR(C38="DNR",C39="DNR"),IF(C38="DNR",B39,B38),IF(OR(ISBLANK(C38),ISBLANK(C39)),"",IF(G38=G39,"TIE",IF(G38&gt;G39,B39,B38)))))</f>
        <v/>
      </c>
      <c r="J38" s="218"/>
      <c r="K38" s="102"/>
      <c r="L38" s="103"/>
      <c r="M38" s="103"/>
      <c r="N38" s="103"/>
      <c r="O38" s="248" t="str">
        <v/>
      </c>
      <c r="P38" s="249" t="str">
        <v/>
      </c>
      <c r="Q38" s="250" t="str">
        <f>IF(AND(LEFT(K38,1)="D",LEFT(K39,1)="D"),"",IF(OR(K38="DNR",K39="DNR"),IF(K38="DNR",B39,B38),IF(OR(ISBLANK(K38),ISBLANK(K39)),"",IF(O38=O39,"TIE",IF(O38&gt;O39,B39,B38)))))</f>
        <v/>
      </c>
      <c r="R38" s="218"/>
      <c r="S38" s="251" t="str">
        <f>IF(B39="BYE", B38, IF(ISERROR(J39+R39)=TRUE,"",IF(J39+R39=0,"TIE - HOLD RUNOFF",IF(J39+R39&gt;0,B39,B38))))</f>
        <v>BYE</v>
      </c>
      <c r="T38" s="169" t="str">
        <v/>
      </c>
      <c r="U38" s="169"/>
      <c r="V38" s="273"/>
      <c r="W38" s="169"/>
      <c r="X38"/>
      <c r="Y38"/>
      <c r="Z38"/>
      <c r="AA38"/>
      <c r="AB38"/>
      <c r="AC38"/>
      <c r="AD38"/>
    </row>
    <row r="39" spans="1:30" ht="25.5" customHeight="1" thickTop="1" thickBot="1">
      <c r="A39" s="203">
        <v>22</v>
      </c>
      <c r="B39" s="198" t="str">
        <f>IF(A34&lt;A39,"BYE",IF(ISERROR(VLOOKUP(A39,'Masters Quals'!AO43:'Masters Quals'!AQ142,3,FALSE))=TRUE,"BYE",VLOOKUP(A39,'Masters Quals'!AO43:'Masters Quals'!AQ142,3,FALSE)))</f>
        <v>BYE</v>
      </c>
      <c r="C39" s="90"/>
      <c r="D39" s="91"/>
      <c r="E39" s="91"/>
      <c r="F39" s="91"/>
      <c r="G39" s="228" t="str">
        <v/>
      </c>
      <c r="H39" s="229" t="str">
        <v/>
      </c>
      <c r="I39" s="230" t="str">
        <f>IF(AND(LEFT(C38,1)="D",LEFT(C39,1)="D"),"",IF(OR(C38="DNR",C39="DNR"),"by "&amp;ABS(J39)&amp;" seconds",IF(OR(ISBLANK(C38),ISBLANK(C39),G38=G39),"","by "&amp;ABS(J39)&amp;" seconds")))</f>
        <v/>
      </c>
      <c r="J39" s="218" t="str">
        <f>IF(AND(LEFT(C38,1)="D",LEFT(C39,1)="D"),"0",IF(OR(C38="DNR",C39="DNR"),IF(C38="DNR",1,-1)*'Masters Quals'!A8,IF(OR(ISBLANK(C38),ISBLANK(C39)),"",IF(OR(G38="-",G39="-"),IF(G38="-",1,-1)*'Masters Quals'!A8,IF(ABS(G38-G39)&gt;'Masters Quals'!A9,IF(G38-G39&gt;'Masters Quals'!A9,1,-1)*'Masters Quals'!A9,ROUND(G38-G39,3))))))</f>
        <v/>
      </c>
      <c r="K39" s="105"/>
      <c r="L39" s="106"/>
      <c r="M39" s="106"/>
      <c r="N39" s="106"/>
      <c r="O39" s="253" t="str">
        <v/>
      </c>
      <c r="P39" s="254" t="str">
        <v/>
      </c>
      <c r="Q39" s="255" t="str">
        <f>IF(AND(LEFT(K38,1)="D",LEFT(K39,1)="D"),"",IF(OR(K38="DNR",K39="DNR"),"by "&amp;ABS(R39)&amp;" seconds",IF(OR(ISBLANK(K38),ISBLANK(K39),O38=O39),"","by "&amp;ABS(R39)&amp;" seconds")))</f>
        <v/>
      </c>
      <c r="R39" s="218" t="str">
        <f>IF(AND(LEFT(K38,1)="D",LEFT(K39,1)="D"),"0",IF(OR(K38="DNR",K39="DNR"),IF(K38="DNR",1,-1)*'Masters Quals'!A8,IF(OR(ISBLANK(K38),ISBLANK(K39)),"",IF(OR(O38="-",O39="-"),IF(O38="-",1,-1)*'Masters Quals'!A8,IF(ABS(O38-O39)&gt;'Masters Quals'!A9,IF(O38-O39&gt;'Masters Quals'!A9,1,-1)*'Masters Quals'!A9,ROUND(O38-O39,3))))))</f>
        <v/>
      </c>
      <c r="S39" s="256" t="str">
        <f>IF(B39="BYE","(BYE)",IF(ISERROR(J39+R39)=TRUE,"",IF(J39+R39=0,"","by "&amp;ABS(J39+R39)&amp;" seconds")))</f>
        <v>(BYE)</v>
      </c>
      <c r="T39" s="169" t="str">
        <v/>
      </c>
      <c r="U39" s="274" t="str">
        <f>IF(B39="BYE", B39, IF(ISERROR(J39+R39)=TRUE,"",IF(J39+R39&gt;0,B38,B39)))</f>
        <v>BYE</v>
      </c>
      <c r="V39" s="168" t="str">
        <f>IF(ISERROR(VLOOKUP(U39,'Masters Quals'!U12:V111,2,FALSE))=TRUE,"",VLOOKUP(U39,'Masters Quals'!U12:V111,2,FALSE))</f>
        <v/>
      </c>
      <c r="W39" s="169" t="str">
        <f>IF(ISERROR(VLOOKUP(U39,'Masters Quals'!AL12:AO111,4,FALSE))=TRUE,"",VLOOKUP(U39,'Masters Quals'!AL12:AO111,4,FALSE))</f>
        <v/>
      </c>
      <c r="X39"/>
      <c r="Y39"/>
      <c r="Z39"/>
      <c r="AA39"/>
      <c r="AB39"/>
      <c r="AC39"/>
      <c r="AD39"/>
    </row>
    <row r="40" spans="1:30" ht="24" thickTop="1">
      <c r="C40" s="92"/>
      <c r="D40" s="92"/>
      <c r="E40" s="92"/>
      <c r="F40" s="92"/>
      <c r="G40" s="231"/>
      <c r="H40" s="231"/>
      <c r="I40" s="232"/>
      <c r="J40" s="218"/>
      <c r="K40" s="107"/>
      <c r="L40" s="92"/>
      <c r="M40" s="92"/>
      <c r="N40" s="92"/>
      <c r="O40" s="257"/>
      <c r="P40" s="231"/>
      <c r="Q40" s="232"/>
      <c r="R40" s="218"/>
      <c r="S40" s="232"/>
      <c r="T40" s="169"/>
      <c r="U40" s="274"/>
      <c r="V40" s="275"/>
      <c r="W40" s="274"/>
    </row>
    <row r="41" spans="1:30">
      <c r="C41" s="93"/>
      <c r="D41" s="92"/>
      <c r="E41" s="92"/>
      <c r="F41" s="92"/>
      <c r="G41" s="231"/>
      <c r="H41" s="231"/>
      <c r="I41" s="232"/>
      <c r="J41" s="218"/>
      <c r="K41" s="107"/>
      <c r="L41" s="92"/>
      <c r="M41" s="92"/>
      <c r="N41" s="92"/>
      <c r="O41" s="231"/>
      <c r="P41" s="231"/>
      <c r="Q41" s="232"/>
      <c r="R41" s="218"/>
      <c r="S41" s="232"/>
      <c r="T41" s="169"/>
      <c r="U41" s="274"/>
      <c r="V41" s="275"/>
      <c r="W41" s="274"/>
    </row>
    <row r="42" spans="1:30" ht="24" thickBot="1">
      <c r="B42" s="1" t="s">
        <v>24</v>
      </c>
      <c r="C42" s="93"/>
      <c r="D42" s="92"/>
      <c r="E42" s="92"/>
      <c r="F42" s="92"/>
      <c r="G42" s="231"/>
      <c r="H42" s="231"/>
      <c r="I42" s="232"/>
      <c r="J42" s="218"/>
      <c r="K42" s="107"/>
      <c r="L42" s="92"/>
      <c r="M42" s="92"/>
      <c r="N42" s="92"/>
      <c r="O42" s="231"/>
      <c r="P42" s="231"/>
      <c r="Q42" s="232"/>
      <c r="R42" s="218"/>
      <c r="S42" s="232"/>
      <c r="T42" s="169"/>
      <c r="U42" s="274"/>
      <c r="V42" s="275"/>
      <c r="W42" s="274"/>
    </row>
    <row r="43" spans="1:30" ht="25.5" customHeight="1" thickTop="1">
      <c r="A43" s="197">
        <f>IF(S8=B8, A8, A9)</f>
        <v>1</v>
      </c>
      <c r="B43" s="198" t="str">
        <f>IF(A3&gt;16,IF(S8="TIE - HOLD RUNOFF","",S8),IF(A3&lt;16,"BYE",IF(ISERROR(VLOOKUP(A43,'Masters Quals'!AO12:'Masters Quals'!AQ111,3,FALSE))=TRUE,"BYE",VLOOKUP(A43,'Masters Quals'!AO12:'Masters Quals'!AQ111,3,FALSE))))</f>
        <v>BYE</v>
      </c>
      <c r="C43" s="94"/>
      <c r="D43" s="95"/>
      <c r="E43" s="95"/>
      <c r="F43" s="95"/>
      <c r="G43" s="65" t="str">
        <f t="array" ref="G43:G58">IF(LEFT(C43:C58,1)="D","-",IF(D43:D58&gt;'Masters Quals'!A6,"-",IF(C43:C58&gt;0,C43:C58+D43:D58*'Masters Quals'!A5+F43:F58*'Masters Quals'!A7,"")))</f>
        <v/>
      </c>
      <c r="H43" s="216" t="str">
        <f t="array" ref="H43:H58">IF(G43:G58="","",IF(G43:G58="-","",RANK(G43:G58,G43:G58,1)))</f>
        <v/>
      </c>
      <c r="I43" s="217" t="str">
        <f>IF(AND(LEFT(C43,1)="D",LEFT(C44,1)="D"),"",IF(OR(C43="DNR",C44="DNR"),IF(C43="DNR",B44,B43),IF(OR(ISBLANK(C43),ISBLANK(C44)),"",IF(G43=G44,"TIE",IF(G43&gt;G44,B44,B43)))))</f>
        <v/>
      </c>
      <c r="J43" s="233"/>
      <c r="K43" s="98"/>
      <c r="L43" s="99"/>
      <c r="M43" s="99"/>
      <c r="N43" s="99"/>
      <c r="O43" s="240" t="str">
        <f t="array" ref="O43:O58">IF(LEFT(K43:K58,1)="D","-",IF(L43:L58&gt;'Masters Quals'!A6,"-",IF(K43:K58&gt;0,K43:K58+L43:L58*'Masters Quals'!A5+N43:N58*'Masters Quals'!A7,"")))</f>
        <v/>
      </c>
      <c r="P43" s="241" t="str">
        <f t="array" ref="P43:P58">IF(O43:O58="","",IF(O43:O58="-","",RANK(O43:O58,O43:O58,1)))</f>
        <v/>
      </c>
      <c r="Q43" s="242" t="str">
        <f>IF(AND(LEFT(K43,1)="D",LEFT(K44,1)="D"),"",IF(OR(K43="DNR",K44="DNR"),IF(K43="DNR",B44,B43),IF(OR(ISBLANK(K43),ISBLANK(K44)),"",IF(O43=O44,"TIE",IF(O43&gt;O44,B44,B43)))))</f>
        <v/>
      </c>
      <c r="R43" s="233"/>
      <c r="S43" s="243" t="str">
        <f>IF(B44="BYE", B43, IF(ISERROR(J44+R44)=TRUE,"",IF(J44+R44=0,"TIE - HOLD RUNOFF",IF(J44+R44&gt;0,B44,B43))))</f>
        <v>BYE</v>
      </c>
      <c r="T43" s="169"/>
      <c r="U43" s="274"/>
      <c r="V43" s="168"/>
      <c r="W43" s="274"/>
    </row>
    <row r="44" spans="1:30" ht="25.5" customHeight="1" thickBot="1">
      <c r="A44" s="205">
        <f>IF(S10=B10, A10, A11)</f>
        <v>16</v>
      </c>
      <c r="B44" s="322" t="str">
        <f>IF(A3&gt;16,IF(S10="TIE - HOLD RUNOFF","",S10),IF(A3&lt;16,"BYE",IF(ISERROR(VLOOKUP(A44,'Masters Quals'!AO12:'Masters Quals'!AQ111,3,FALSE))=TRUE,"BYE",VLOOKUP(A44,'Masters Quals'!AO12:'Masters Quals'!AQ111,3,FALSE))))</f>
        <v>BYE</v>
      </c>
      <c r="C44" s="84"/>
      <c r="D44" s="85"/>
      <c r="E44" s="97"/>
      <c r="F44" s="97"/>
      <c r="G44" s="219" t="str">
        <v/>
      </c>
      <c r="H44" s="220" t="str">
        <v/>
      </c>
      <c r="I44" s="227" t="str">
        <f>IF(AND(LEFT(C43,1)="D",LEFT(C44,1)="D"),"",IF(OR(C43="DNR",C44="DNR"),"by "&amp;ABS(J44)&amp;" seconds",IF(OR(ISBLANK(C43),ISBLANK(C44),G43=G44),"","by "&amp;ABS(J44)&amp;" seconds")))</f>
        <v/>
      </c>
      <c r="J44" s="218" t="str">
        <f>IF(AND(LEFT(C43,1)="D",LEFT(C44,1)="D"),"0",IF(OR(C43="DNR",C44="DNR"),IF(C43="DNR",1,-1)*'Masters Quals'!A8,IF(OR(ISBLANK(C43),ISBLANK(C44)),"",IF(OR(G43="-",G44="-"),IF(G43="-",1,-1)*'Masters Quals'!A8,IF(ABS(G43-G44)&gt;'Masters Quals'!A9,IF(G43-G44&gt;'Masters Quals'!A9,1,-1)*'Masters Quals'!A9,ROUND(G43-G44,3))))))</f>
        <v/>
      </c>
      <c r="K44" s="100"/>
      <c r="L44" s="101"/>
      <c r="M44" s="101"/>
      <c r="N44" s="101"/>
      <c r="O44" s="252" t="str">
        <v/>
      </c>
      <c r="P44" s="245" t="str">
        <v/>
      </c>
      <c r="Q44" s="246" t="str">
        <f>IF(AND(LEFT(K43,1)="D",LEFT(K44,1)="D"),"",IF(OR(K43="DNR",K44="DNR"),"by "&amp;ABS(R44)&amp;" seconds",IF(OR(ISBLANK(K43),ISBLANK(K44),O43=O44),"","by "&amp;ABS(R44)&amp;" seconds")))</f>
        <v/>
      </c>
      <c r="R44" s="218" t="str">
        <f>IF(AND(LEFT(K43,1)="D",LEFT(K44,1)="D"),"0",IF(OR(K43="DNR",K44="DNR"),IF(K43="DNR",1,-1)*'Masters Quals'!A8,IF(OR(ISBLANK(K43),ISBLANK(K44)),"",IF(OR(O43="-",O44="-"),IF(O43="-",1,-1)*'Masters Quals'!A8,IF(ABS(O43-O44)&gt;'Masters Quals'!A9,IF(O43-O44&gt;'Masters Quals'!A9,1,-1)*'Masters Quals'!A9,ROUND(O43-O44,3))))))</f>
        <v/>
      </c>
      <c r="S44" s="247" t="str">
        <f>IF(B44="BYE","(BYE)",IF(ISERROR(J44+R44)=TRUE,"",IF(J44+R44=0,"","by "&amp;ABS(J44+R44)&amp;" seconds")))</f>
        <v>(BYE)</v>
      </c>
      <c r="T44" s="169" t="str">
        <f t="array" ref="T44:T58">IF(W44:W58="","",IF(ISERROR(W44:W58)=TRUE,"",8+RANK(W44:W58,W44:W58,1)))</f>
        <v/>
      </c>
      <c r="U44" s="274" t="str">
        <f>IF(B44="BYE", B44, IF(ISERROR(J44+R44)=TRUE,"",IF(J44+R44&gt;0,B43,B44)))</f>
        <v>BYE</v>
      </c>
      <c r="V44" s="168" t="str">
        <f>IF(ISERROR(VLOOKUP(U44,'Masters Quals'!U12:V111,2,FALSE))=TRUE,"",VLOOKUP(U44,'Masters Quals'!U12:V111,2,FALSE))</f>
        <v/>
      </c>
      <c r="W44" s="170" t="str">
        <f>IF(ISERROR(VLOOKUP(U44,'Masters Quals'!AL12:AO111,4,FALSE))=TRUE,"",VLOOKUP(U44,'Masters Quals'!AL12:AO111,4,FALSE))</f>
        <v/>
      </c>
    </row>
    <row r="45" spans="1:30" ht="25.5" customHeight="1">
      <c r="A45" s="207">
        <f>IF(S12=B12, A12, A13)</f>
        <v>8</v>
      </c>
      <c r="B45" s="323" t="str">
        <f>IF(A3&gt;16,IF(S12="TIE - HOLD RUNOFF","",S12),IF(A3&lt;16,"BYE",IF(ISERROR(VLOOKUP(A45,'Masters Quals'!AO12:'Masters Quals'!AQ111,3,FALSE))=TRUE,"BYE",VLOOKUP(A45,'Masters Quals'!AO12:'Masters Quals'!AQ111,3,FALSE))))</f>
        <v>BYE</v>
      </c>
      <c r="C45" s="88"/>
      <c r="D45" s="89"/>
      <c r="E45" s="89"/>
      <c r="F45" s="89"/>
      <c r="G45" s="222" t="str">
        <v/>
      </c>
      <c r="H45" s="223" t="str">
        <v/>
      </c>
      <c r="I45" s="224" t="str">
        <f>IF(AND(LEFT(C45,1)="D",LEFT(C46,1)="D"),"",IF(OR(C45="DNR",C46="DNR"),IF(C45="DNR",B46,B45),IF(OR(ISBLANK(C45),ISBLANK(C46)),"",IF(G45=G46,"TIE",IF(G45&gt;G46,B46,B45)))))</f>
        <v/>
      </c>
      <c r="J45" s="233"/>
      <c r="K45" s="102"/>
      <c r="L45" s="103"/>
      <c r="M45" s="305"/>
      <c r="N45" s="305"/>
      <c r="O45" s="258" t="str">
        <v/>
      </c>
      <c r="P45" s="249" t="str">
        <v/>
      </c>
      <c r="Q45" s="250" t="str">
        <f>IF(AND(LEFT(K45,1)="D",LEFT(K46,1)="D"),"",IF(OR(K45="DNR",K46="DNR"),IF(K45="DNR",B46,B45),IF(OR(ISBLANK(K45),ISBLANK(K46)),"",IF(O45=O46,"TIE",IF(O45&gt;O46,B46,B45)))))</f>
        <v/>
      </c>
      <c r="R45" s="233"/>
      <c r="S45" s="251" t="str">
        <f>IF(B46="BYE", B45, IF(ISERROR(J46+R46)=TRUE,"",IF(J46+R46=0,"TIE - HOLD RUNOFF",IF(J46+R46&gt;0,B46,B45))))</f>
        <v>BYE</v>
      </c>
      <c r="T45" s="169" t="str">
        <v/>
      </c>
      <c r="U45" s="274"/>
      <c r="V45" s="168"/>
      <c r="W45" s="170"/>
    </row>
    <row r="46" spans="1:30" ht="25.5" customHeight="1" thickBot="1">
      <c r="A46" s="209">
        <f>IF(S14=B14, A14, A15)</f>
        <v>9</v>
      </c>
      <c r="B46" s="322" t="str">
        <f>IF(A3&gt;16,IF(S14="TIE - HOLD RUNOFF","",S14),IF(A3&lt;16,"BYE",IF(ISERROR(VLOOKUP(A46,'Masters Quals'!AO12:'Masters Quals'!AQ111,3,FALSE))=TRUE,"BYE",VLOOKUP(A46,'Masters Quals'!AO12:'Masters Quals'!AQ111,3,FALSE))))</f>
        <v>BYE</v>
      </c>
      <c r="C46" s="84"/>
      <c r="D46" s="85"/>
      <c r="E46" s="85"/>
      <c r="F46" s="85"/>
      <c r="G46" s="226" t="str">
        <v/>
      </c>
      <c r="H46" s="220" t="str">
        <v/>
      </c>
      <c r="I46" s="227" t="str">
        <f>IF(AND(LEFT(C45,1)="D",LEFT(C46,1)="D"),"",IF(OR(C45="DNR",C46="DNR"),"by "&amp;ABS(J46)&amp;" seconds",IF(OR(ISBLANK(C45),ISBLANK(C46),G45=G46),"","by "&amp;ABS(J46)&amp;" seconds")))</f>
        <v/>
      </c>
      <c r="J46" s="218" t="str">
        <f>IF(AND(LEFT(C45,1)="D",LEFT(C46,1)="D"),"0",IF(OR(C45="DNR",C46="DNR"),IF(C45="DNR",1,-1)*'Masters Quals'!A8,IF(OR(ISBLANK(C45),ISBLANK(C46)),"",IF(OR(G45="-",G46="-"),IF(G45="-",1,-1)*'Masters Quals'!A8,IF(ABS(G45-G46)&gt;'Masters Quals'!A9,IF(G45-G46&gt;'Masters Quals'!A9,1,-1)*'Masters Quals'!A9,ROUND(G45-G46,3))))))</f>
        <v/>
      </c>
      <c r="K46" s="100"/>
      <c r="L46" s="101"/>
      <c r="M46" s="101"/>
      <c r="N46" s="101"/>
      <c r="O46" s="252" t="str">
        <v/>
      </c>
      <c r="P46" s="245" t="str">
        <v/>
      </c>
      <c r="Q46" s="246" t="str">
        <f>IF(AND(LEFT(K45,1)="D",LEFT(K46,1)="D"),"",IF(OR(K45="DNR",K46="DNR"),"by "&amp;ABS(R46)&amp;" seconds",IF(OR(ISBLANK(K45),ISBLANK(K46),O45=O46),"","by "&amp;ABS(R46)&amp;" seconds")))</f>
        <v/>
      </c>
      <c r="R46" s="218" t="str">
        <f>IF(AND(LEFT(K45,1)="D",LEFT(K46,1)="D"),"0",IF(OR(K45="DNR",K46="DNR"),IF(K45="DNR",1,-1)*'Masters Quals'!A8,IF(OR(ISBLANK(K45),ISBLANK(K46)),"",IF(OR(O45="-",O46="-"),IF(O45="-",1,-1)*'Masters Quals'!A8,IF(ABS(O45-O46)&gt;'Masters Quals'!A9,IF(O45-O46&gt;'Masters Quals'!A9,1,-1)*'Masters Quals'!A9,ROUND(O45-O46,3))))))</f>
        <v/>
      </c>
      <c r="S46" s="247" t="str">
        <f>IF(B46="BYE","(BYE)",IF(ISERROR(J46+R46)=TRUE,"",IF(J46+R46=0,"","by "&amp;ABS(J46+R46)&amp;" seconds")))</f>
        <v>(BYE)</v>
      </c>
      <c r="T46" s="169" t="str">
        <v/>
      </c>
      <c r="U46" s="274" t="str">
        <f>IF(B46="BYE", B46, IF(ISERROR(J46+R46)=TRUE,"",IF(J46+R46&gt;0,B45,B46)))</f>
        <v>BYE</v>
      </c>
      <c r="V46" s="168" t="str">
        <f>IF(ISERROR(VLOOKUP(U46,'Masters Quals'!U12:V111,2,FALSE))=TRUE,"",VLOOKUP(U46,'Masters Quals'!U12:V111,2,FALSE))</f>
        <v/>
      </c>
      <c r="W46" s="170" t="str">
        <f>IF(ISERROR(VLOOKUP(U46,'Masters Quals'!AL12:AO111,4,FALSE))=TRUE,"",VLOOKUP(U46,'Masters Quals'!AL12:AO111,4,FALSE))</f>
        <v/>
      </c>
    </row>
    <row r="47" spans="1:30" ht="25.5" customHeight="1">
      <c r="A47" s="207">
        <f>IF(S16=B16, A16, A17)</f>
        <v>4</v>
      </c>
      <c r="B47" s="323" t="str">
        <f>IF(A3&gt;16,IF(S16="TIE - HOLD RUNOFF","",S16),IF(A3&lt;16,"BYE",IF(ISERROR(VLOOKUP(A47,'Masters Quals'!AO12:'Masters Quals'!AQ111,3,FALSE))=TRUE,"BYE",VLOOKUP(A47,'Masters Quals'!AO12:'Masters Quals'!AQ111,3,FALSE))))</f>
        <v>BYE</v>
      </c>
      <c r="C47" s="88"/>
      <c r="D47" s="89"/>
      <c r="E47" s="89"/>
      <c r="F47" s="89"/>
      <c r="G47" s="222" t="str">
        <v/>
      </c>
      <c r="H47" s="223" t="str">
        <v/>
      </c>
      <c r="I47" s="224" t="str">
        <f>IF(AND(LEFT(C47,1)="D",LEFT(C48,1)="D"),"",IF(OR(C47="DNR",C48="DNR"),IF(C47="DNR",B48,B47),IF(OR(ISBLANK(C47),ISBLANK(C48)),"",IF(G47=G48,"TIE",IF(G47&gt;G48,B48,B47)))))</f>
        <v/>
      </c>
      <c r="J47" s="233"/>
      <c r="K47" s="102"/>
      <c r="L47" s="103"/>
      <c r="M47" s="305"/>
      <c r="N47" s="305"/>
      <c r="O47" s="258" t="str">
        <v/>
      </c>
      <c r="P47" s="249" t="str">
        <v/>
      </c>
      <c r="Q47" s="250" t="str">
        <f>IF(AND(LEFT(K47,1)="D",LEFT(K48,1)="D"),"",IF(OR(K47="DNR",K48="DNR"),IF(K47="DNR",B48,B47),IF(OR(ISBLANK(K47),ISBLANK(K48)),"",IF(O47=O48,"TIE",IF(O47&gt;O48,B48,B47)))))</f>
        <v/>
      </c>
      <c r="R47" s="233"/>
      <c r="S47" s="251" t="str">
        <f>IF(B48="BYE", B47, IF(ISERROR(J48+R48)=TRUE,"",IF(J48+R48=0,"TIE - HOLD RUNOFF",IF(J48+R48&gt;0,B48,B47))))</f>
        <v>BYE</v>
      </c>
      <c r="T47" s="169" t="str">
        <v/>
      </c>
      <c r="U47" s="274"/>
      <c r="V47" s="168"/>
      <c r="W47" s="274"/>
    </row>
    <row r="48" spans="1:30" ht="25.5" customHeight="1" thickBot="1">
      <c r="A48" s="205">
        <f>IF(S18=B18, A18, A19)</f>
        <v>13</v>
      </c>
      <c r="B48" s="324" t="str">
        <f>IF(A3&gt;16,IF(S18="TIE - HOLD RUNOFF","",S18),IF(A3&lt;16,"BYE",IF(ISERROR(VLOOKUP(A48,'Masters Quals'!AO12:'Masters Quals'!AQ111,3,FALSE))=TRUE,"BYE",VLOOKUP(A48,'Masters Quals'!AO12:'Masters Quals'!AQ111,3,FALSE))))</f>
        <v>BYE</v>
      </c>
      <c r="C48" s="84"/>
      <c r="D48" s="85"/>
      <c r="E48" s="85"/>
      <c r="F48" s="85"/>
      <c r="G48" s="226" t="str">
        <v/>
      </c>
      <c r="H48" s="220" t="str">
        <v/>
      </c>
      <c r="I48" s="227" t="str">
        <f>IF(AND(LEFT(C47,1)="D",LEFT(C48,1)="D"),"",IF(OR(C47="DNR",C48="DNR"),"by "&amp;ABS(J48)&amp;" seconds",IF(OR(ISBLANK(C47),ISBLANK(C48),G47=G48),"","by "&amp;ABS(J48)&amp;" seconds")))</f>
        <v/>
      </c>
      <c r="J48" s="218" t="str">
        <f>IF(AND(LEFT(C47,1)="D",LEFT(C48,1)="D"),"0",IF(OR(C47="DNR",C48="DNR"),IF(C47="DNR",1,-1)*'Masters Quals'!A8,IF(OR(ISBLANK(C47),ISBLANK(C48)),"",IF(OR(G47="-",G48="-"),IF(G47="-",1,-1)*'Masters Quals'!A8,IF(ABS(G47-G48)&gt;'Masters Quals'!A9,IF(G47-G48&gt;'Masters Quals'!A9,1,-1)*'Masters Quals'!A9,ROUND(G47-G48,3))))))</f>
        <v/>
      </c>
      <c r="K48" s="100"/>
      <c r="L48" s="101"/>
      <c r="M48" s="101"/>
      <c r="N48" s="101"/>
      <c r="O48" s="252" t="str">
        <v/>
      </c>
      <c r="P48" s="245" t="str">
        <v/>
      </c>
      <c r="Q48" s="246" t="str">
        <f>IF(AND(LEFT(K47,1)="D",LEFT(K48,1)="D"),"",IF(OR(K47="DNR",K48="DNR"),"by "&amp;ABS(R48)&amp;" seconds",IF(OR(ISBLANK(K47),ISBLANK(K48),O47=O48),"","by "&amp;ABS(R48)&amp;" seconds")))</f>
        <v/>
      </c>
      <c r="R48" s="218" t="str">
        <f>IF(AND(LEFT(K47,1)="D",LEFT(K48,1)="D"),"0",IF(OR(K47="DNR",K48="DNR"),IF(K47="DNR",1,-1)*'Masters Quals'!A8,IF(OR(ISBLANK(K47),ISBLANK(K48)),"",IF(OR(O47="-",O48="-"),IF(O47="-",1,-1)*'Masters Quals'!A8,IF(ABS(O47-O48)&gt;'Masters Quals'!A9,IF(O47-O48&gt;'Masters Quals'!A9,1,-1)*'Masters Quals'!A9,ROUND(O47-O48,3))))))</f>
        <v/>
      </c>
      <c r="S48" s="247" t="str">
        <f>IF(B48="BYE","(BYE)",IF(ISERROR(J48+R48)=TRUE,"",IF(J48+R48=0,"","by "&amp;ABS(J48+R48)&amp;" seconds")))</f>
        <v>(BYE)</v>
      </c>
      <c r="T48" s="169" t="str">
        <v/>
      </c>
      <c r="U48" s="274" t="str">
        <f>IF(B48="BYE", B48, IF(ISERROR(J48+R48)=TRUE,"",IF(J48+R48&gt;0,B47,B48)))</f>
        <v>BYE</v>
      </c>
      <c r="V48" s="168" t="str">
        <f>IF(ISERROR(VLOOKUP(U48,'Masters Quals'!U12:V111,2,FALSE))=TRUE,"",VLOOKUP(U48,'Masters Quals'!U12:V111,2,FALSE))</f>
        <v/>
      </c>
      <c r="W48" s="170" t="str">
        <f>IF(ISERROR(VLOOKUP(U48,'Masters Quals'!AL12:AO111,4,FALSE))=TRUE,"",VLOOKUP(U48,'Masters Quals'!AL12:AO111,4,FALSE))</f>
        <v/>
      </c>
    </row>
    <row r="49" spans="1:23" ht="25.5" customHeight="1">
      <c r="A49" s="207">
        <f>IF(S20=B20, A20, A21)</f>
        <v>5</v>
      </c>
      <c r="B49" s="323" t="str">
        <f>IF(A3&gt;16,IF(S20="TIE - HOLD RUNOFF","",S20),IF(A3&lt;16,"BYE",IF(ISERROR(VLOOKUP(A49,'Masters Quals'!AO12:'Masters Quals'!AQ111,3,FALSE))=TRUE,"BYE",VLOOKUP(A49,'Masters Quals'!AO12:'Masters Quals'!AQ111,3,FALSE))))</f>
        <v>BYE</v>
      </c>
      <c r="C49" s="88"/>
      <c r="D49" s="89"/>
      <c r="E49" s="89"/>
      <c r="F49" s="89"/>
      <c r="G49" s="222" t="str">
        <v/>
      </c>
      <c r="H49" s="223" t="str">
        <v/>
      </c>
      <c r="I49" s="224" t="str">
        <f>IF(AND(LEFT(C49,1)="D",LEFT(C50,1)="D"),"",IF(OR(C49="DNR",C50="DNR"),IF(C49="DNR",B50,B49),IF(OR(ISBLANK(C49),ISBLANK(C50)),"",IF(G49=G50,"TIE",IF(G49&gt;G50,B50,B49)))))</f>
        <v/>
      </c>
      <c r="J49" s="168"/>
      <c r="K49" s="102"/>
      <c r="L49" s="103"/>
      <c r="M49" s="305"/>
      <c r="N49" s="305"/>
      <c r="O49" s="258" t="str">
        <v/>
      </c>
      <c r="P49" s="249" t="str">
        <v/>
      </c>
      <c r="Q49" s="250" t="str">
        <f>IF(AND(LEFT(K49,1)="D",LEFT(K50,1)="D"),"",IF(OR(K49="DNR",K50="DNR"),IF(K49="DNR",B50,B49),IF(OR(ISBLANK(K49),ISBLANK(K50)),"",IF(O49=O50,"TIE",IF(O49&gt;O50,B50,B49)))))</f>
        <v/>
      </c>
      <c r="R49" s="168"/>
      <c r="S49" s="251" t="str">
        <f>IF(B50="BYE", B49, IF(ISERROR(J50+R50)=TRUE,"",IF(J50+R50=0,"TIE - HOLD RUNOFF",IF(J50+R50&gt;0,B50,B49))))</f>
        <v>BYE</v>
      </c>
      <c r="T49" s="169" t="str">
        <v/>
      </c>
      <c r="U49" s="274"/>
      <c r="V49" s="168"/>
      <c r="W49" s="170"/>
    </row>
    <row r="50" spans="1:23" ht="25.5" customHeight="1" thickBot="1">
      <c r="A50" s="205">
        <f>IF(S22=B22, A22, A23)</f>
        <v>12</v>
      </c>
      <c r="B50" s="324" t="str">
        <f>IF(A3&gt;16,IF(S22="TIE - HOLD RUNOFF","",S22),IF(A3&lt;16,"BYE",IF(ISERROR(VLOOKUP(A50,'Masters Quals'!AO12:'Masters Quals'!AQ111,3,FALSE))=TRUE,"BYE",VLOOKUP(A50,'Masters Quals'!AO12:'Masters Quals'!AQ111,3,FALSE))))</f>
        <v>BYE</v>
      </c>
      <c r="C50" s="84"/>
      <c r="D50" s="85"/>
      <c r="E50" s="85"/>
      <c r="F50" s="85"/>
      <c r="G50" s="226" t="str">
        <v/>
      </c>
      <c r="H50" s="220" t="str">
        <v/>
      </c>
      <c r="I50" s="227" t="str">
        <f>IF(AND(LEFT(C49,1)="D",LEFT(C50,1)="D"),"",IF(OR(C49="DNR",C50="DNR"),"by "&amp;ABS(J50)&amp;" seconds",IF(OR(ISBLANK(C49),ISBLANK(C50),G49=G50),"","by "&amp;ABS(J50)&amp;" seconds")))</f>
        <v/>
      </c>
      <c r="J50" s="218" t="str">
        <f>IF(AND(LEFT(C49,1)="D",LEFT(C50,1)="D"),"0",IF(OR(C49="DNR",C50="DNR"),IF(C49="DNR",1,-1)*'Masters Quals'!A8,IF(OR(ISBLANK(C49),ISBLANK(C50)),"",IF(OR(G49="-",G50="-"),IF(G49="-",1,-1)*'Masters Quals'!A8,IF(ABS(G49-G50)&gt;'Masters Quals'!A9,IF(G49-G50&gt;'Masters Quals'!A9,1,-1)*'Masters Quals'!A9,ROUND(G49-G50,3))))))</f>
        <v/>
      </c>
      <c r="K50" s="100"/>
      <c r="L50" s="101"/>
      <c r="M50" s="101"/>
      <c r="N50" s="101"/>
      <c r="O50" s="252" t="str">
        <v/>
      </c>
      <c r="P50" s="245" t="str">
        <v/>
      </c>
      <c r="Q50" s="246" t="str">
        <f>IF(AND(LEFT(K49,1)="D",LEFT(K50,1)="D"),"",IF(OR(K49="DNR",K50="DNR"),"by "&amp;ABS(R50)&amp;" seconds",IF(OR(ISBLANK(K49),ISBLANK(K50),O49=O50),"","by "&amp;ABS(R50)&amp;" seconds")))</f>
        <v/>
      </c>
      <c r="R50" s="218" t="str">
        <f>IF(AND(LEFT(K49,1)="D",LEFT(K50,1)="D"),"0",IF(OR(K49="DNR",K50="DNR"),IF(K49="DNR",1,-1)*'Masters Quals'!A8,IF(OR(ISBLANK(K49),ISBLANK(K50)),"",IF(OR(O49="-",O50="-"),IF(O49="-",1,-1)*'Masters Quals'!A8,IF(ABS(O49-O50)&gt;'Masters Quals'!A9,IF(O49-O50&gt;'Masters Quals'!A9,1,-1)*'Masters Quals'!A9,ROUND(O49-O50,3))))))</f>
        <v/>
      </c>
      <c r="S50" s="247" t="str">
        <f>IF(B50="BYE","(BYE)",IF(ISERROR(J50+R50)=TRUE,"",IF(J50+R50=0,"","by "&amp;ABS(J50+R50)&amp;" seconds")))</f>
        <v>(BYE)</v>
      </c>
      <c r="T50" s="169" t="str">
        <v/>
      </c>
      <c r="U50" s="274" t="str">
        <f>IF(B50="BYE", B50, IF(ISERROR(J50+R50)=TRUE,"",IF(J50+R50&gt;0,B49,B50)))</f>
        <v>BYE</v>
      </c>
      <c r="V50" s="168" t="str">
        <f>IF(ISERROR(VLOOKUP(U50,'Masters Quals'!U12:V111,2,FALSE))=TRUE,"",VLOOKUP(U50,'Masters Quals'!U12:V111,2,FALSE))</f>
        <v/>
      </c>
      <c r="W50" s="170" t="str">
        <f>IF(ISERROR(VLOOKUP(U50,'Masters Quals'!AL12:AO111,4,FALSE))=TRUE,"",VLOOKUP(U50,'Masters Quals'!AL12:AO111,4,FALSE))</f>
        <v/>
      </c>
    </row>
    <row r="51" spans="1:23" ht="25.5" customHeight="1">
      <c r="A51" s="207">
        <f>IF(S24=B24, A24, A25)</f>
        <v>2</v>
      </c>
      <c r="B51" s="323" t="str">
        <f>IF(A3&gt;16,IF(S24="TIE - HOLD RUNOFF","",S24),IF(A3&lt;16,"BYE",IF(ISERROR(VLOOKUP(A51,'Masters Quals'!AO12:'Masters Quals'!AQ111,3,FALSE))=TRUE,"BYE",VLOOKUP(A51,'Masters Quals'!AO12:'Masters Quals'!AQ111,3,FALSE))))</f>
        <v>BYE</v>
      </c>
      <c r="C51" s="88"/>
      <c r="D51" s="89"/>
      <c r="E51" s="89"/>
      <c r="F51" s="89"/>
      <c r="G51" s="222" t="str">
        <v/>
      </c>
      <c r="H51" s="223" t="str">
        <v/>
      </c>
      <c r="I51" s="224" t="str">
        <f>IF(AND(LEFT(C51,1)="D",LEFT(C52,1)="D"),"",IF(OR(C51="DNR",C52="DNR"),IF(C51="DNR",B52,B51),IF(OR(ISBLANK(C51),ISBLANK(C52)),"",IF(G51=G52,"TIE",IF(G51&gt;G52,B52,B51)))))</f>
        <v/>
      </c>
      <c r="J51" s="168"/>
      <c r="K51" s="102"/>
      <c r="L51" s="103"/>
      <c r="M51" s="305"/>
      <c r="N51" s="305"/>
      <c r="O51" s="258" t="str">
        <v/>
      </c>
      <c r="P51" s="249" t="str">
        <v/>
      </c>
      <c r="Q51" s="250" t="str">
        <f>IF(AND(LEFT(K51,1)="D",LEFT(K52,1)="D"),"",IF(OR(K51="DNR",K52="DNR"),IF(K51="DNR",B52,B51),IF(OR(ISBLANK(K51),ISBLANK(K52)),"",IF(O51=O52,"TIE",IF(O51&gt;O52,B52,B51)))))</f>
        <v/>
      </c>
      <c r="R51" s="168"/>
      <c r="S51" s="251" t="str">
        <f>IF(B52="BYE", B51, IF(ISERROR(J52+R52)=TRUE,"",IF(J52+R52=0,"TIE - HOLD RUNOFF",IF(J52+R52&gt;0,B52,B51))))</f>
        <v>BYE</v>
      </c>
      <c r="T51" s="169" t="str">
        <v/>
      </c>
      <c r="U51" s="274"/>
      <c r="V51" s="168"/>
      <c r="W51" s="170"/>
    </row>
    <row r="52" spans="1:23" ht="25.5" customHeight="1" thickBot="1">
      <c r="A52" s="205">
        <f>IF(S26=B26, A26, A27)</f>
        <v>15</v>
      </c>
      <c r="B52" s="324" t="str">
        <f>IF(A3&gt;16,IF(S26="TIE - HOLD RUNOFF","",S26),IF(A3&lt;16,"BYE",IF(ISERROR(VLOOKUP(A52,'Masters Quals'!AO12:'Masters Quals'!AQ111,3,FALSE))=TRUE,"BYE",VLOOKUP(A52,'Masters Quals'!AO12:'Masters Quals'!AQ111,3,FALSE))))</f>
        <v>BYE</v>
      </c>
      <c r="C52" s="84"/>
      <c r="D52" s="85"/>
      <c r="E52" s="85"/>
      <c r="F52" s="85"/>
      <c r="G52" s="226" t="str">
        <v/>
      </c>
      <c r="H52" s="220" t="str">
        <v/>
      </c>
      <c r="I52" s="227" t="str">
        <f>IF(AND(LEFT(C51,1)="D",LEFT(C52,1)="D"),"",IF(OR(C51="DNR",C52="DNR"),"by "&amp;ABS(J52)&amp;" seconds",IF(OR(ISBLANK(C51),ISBLANK(C52),G51=G52),"","by "&amp;ABS(J52)&amp;" seconds")))</f>
        <v/>
      </c>
      <c r="J52" s="218" t="str">
        <f>IF(AND(LEFT(C51,1)="D",LEFT(C52,1)="D"),"0",IF(OR(C51="DNR",C52="DNR"),IF(C51="DNR",1,-1)*'Masters Quals'!A8,IF(OR(ISBLANK(C51),ISBLANK(C52)),"",IF(OR(G51="-",G52="-"),IF(G51="-",1,-1)*'Masters Quals'!A8,IF(ABS(G51-G52)&gt;'Masters Quals'!A9,IF(G51-G52&gt;'Masters Quals'!A9,1,-1)*'Masters Quals'!A9,ROUND(G51-G52,3))))))</f>
        <v/>
      </c>
      <c r="K52" s="100"/>
      <c r="L52" s="101"/>
      <c r="M52" s="101"/>
      <c r="N52" s="101"/>
      <c r="O52" s="252" t="str">
        <v/>
      </c>
      <c r="P52" s="245" t="str">
        <v/>
      </c>
      <c r="Q52" s="246" t="str">
        <f>IF(AND(LEFT(K51,1)="D",LEFT(K52,1)="D"),"",IF(OR(K51="DNR",K52="DNR"),"by "&amp;ABS(R52)&amp;" seconds",IF(OR(ISBLANK(K51),ISBLANK(K52),O51=O52),"","by "&amp;ABS(R52)&amp;" seconds")))</f>
        <v/>
      </c>
      <c r="R52" s="218" t="str">
        <f>IF(AND(LEFT(K51,1)="D",LEFT(K52,1)="D"),"0",IF(OR(K51="DNR",K52="DNR"),IF(K51="DNR",1,-1)*'Masters Quals'!A8,IF(OR(ISBLANK(K51),ISBLANK(K52)),"",IF(OR(O51="-",O52="-"),IF(O51="-",1,-1)*'Masters Quals'!A8,IF(ABS(O51-O52)&gt;'Masters Quals'!A9,IF(O51-O52&gt;'Masters Quals'!A9,1,-1)*'Masters Quals'!A9,ROUND(O51-O52,3))))))</f>
        <v/>
      </c>
      <c r="S52" s="247" t="str">
        <f>IF(B52="BYE","(BYE)",IF(ISERROR(J52+R52)=TRUE,"",IF(J52+R52=0,"","by "&amp;ABS(J52+R52)&amp;" seconds")))</f>
        <v>(BYE)</v>
      </c>
      <c r="T52" s="169" t="str">
        <v/>
      </c>
      <c r="U52" s="274" t="str">
        <f>IF(B52="BYE", B52, IF(ISERROR(J52+R52)=TRUE,"",IF(J52+R52&gt;0,B51,B52)))</f>
        <v>BYE</v>
      </c>
      <c r="V52" s="168" t="str">
        <f>IF(ISERROR(VLOOKUP(U52,'Masters Quals'!U12:V111,2,FALSE))=TRUE,"",VLOOKUP(U52,'Masters Quals'!U12:V111,2,FALSE))</f>
        <v/>
      </c>
      <c r="W52" s="170" t="str">
        <f>IF(ISERROR(VLOOKUP(U52,'Masters Quals'!AL12:AO111,4,FALSE))=TRUE,"",VLOOKUP(U52,'Masters Quals'!AL12:AO111,4,FALSE))</f>
        <v/>
      </c>
    </row>
    <row r="53" spans="1:23" ht="25.5" customHeight="1">
      <c r="A53" s="207">
        <f>IF(S28=B28, A28, A29)</f>
        <v>7</v>
      </c>
      <c r="B53" s="323" t="str">
        <f>IF(A3&gt;16,IF(S28="TIE - HOLD RUNOFF","",S28),IF(A3&lt;16,"BYE",IF(ISERROR(VLOOKUP(A53,'Masters Quals'!AO12:'Masters Quals'!AQ111,3,FALSE))=TRUE,"BYE",VLOOKUP(A53,'Masters Quals'!AO12:'Masters Quals'!AQ111,3,FALSE))))</f>
        <v>BYE</v>
      </c>
      <c r="C53" s="88"/>
      <c r="D53" s="89"/>
      <c r="E53" s="89"/>
      <c r="F53" s="89"/>
      <c r="G53" s="222" t="str">
        <v/>
      </c>
      <c r="H53" s="223" t="str">
        <v/>
      </c>
      <c r="I53" s="224" t="str">
        <f>IF(AND(LEFT(C53,1)="D",LEFT(C54,1)="D"),"",IF(OR(C53="DNR",C54="DNR"),IF(C53="DNR",B54,B53),IF(OR(ISBLANK(C53),ISBLANK(C54)),"",IF(G53=G54,"TIE",IF(G53&gt;G54,B54,B53)))))</f>
        <v/>
      </c>
      <c r="J53" s="168"/>
      <c r="K53" s="102"/>
      <c r="L53" s="103"/>
      <c r="M53" s="305"/>
      <c r="N53" s="305"/>
      <c r="O53" s="258" t="str">
        <v/>
      </c>
      <c r="P53" s="249" t="str">
        <v/>
      </c>
      <c r="Q53" s="250" t="str">
        <f>IF(AND(LEFT(K53,1)="D",LEFT(K54,1)="D"),"",IF(OR(K53="DNR",K54="DNR"),IF(K53="DNR",B54,B53),IF(OR(ISBLANK(K53),ISBLANK(K54)),"",IF(O53=O54,"TIE",IF(O53&gt;O54,B54,B53)))))</f>
        <v/>
      </c>
      <c r="R53" s="168"/>
      <c r="S53" s="251" t="str">
        <f>IF(B54="BYE", B53, IF(ISERROR(J54+R54)=TRUE,"",IF(J54+R54=0,"TIE - HOLD RUNOFF",IF(J54+R54&gt;0,B54,B53))))</f>
        <v>BYE</v>
      </c>
      <c r="T53" s="169" t="str">
        <v/>
      </c>
      <c r="U53" s="274"/>
      <c r="V53" s="168"/>
      <c r="W53" s="170"/>
    </row>
    <row r="54" spans="1:23" ht="25.5" customHeight="1" thickBot="1">
      <c r="A54" s="205">
        <f>IF(S30=B30, A30, A31)</f>
        <v>10</v>
      </c>
      <c r="B54" s="324" t="str">
        <f>IF(A3&gt;16,IF(S30="TIE - HOLD RUNOFF","",S30),IF(A3&lt;16,"BYE",IF(ISERROR(VLOOKUP(A54,'Masters Quals'!AO12:'Masters Quals'!AQ111,3,FALSE))=TRUE,"BYE",VLOOKUP(A54,'Masters Quals'!AO12:'Masters Quals'!AQ111,3,FALSE))))</f>
        <v>BYE</v>
      </c>
      <c r="C54" s="84"/>
      <c r="D54" s="85"/>
      <c r="E54" s="85"/>
      <c r="F54" s="85"/>
      <c r="G54" s="226" t="str">
        <v/>
      </c>
      <c r="H54" s="220" t="str">
        <v/>
      </c>
      <c r="I54" s="227" t="str">
        <f>IF(AND(LEFT(C53,1)="D",LEFT(C54,1)="D"),"",IF(OR(C53="DNR",C54="DNR"),"by "&amp;ABS(J54)&amp;" seconds",IF(OR(ISBLANK(C53),ISBLANK(C54),G53=G54),"","by "&amp;ABS(J54)&amp;" seconds")))</f>
        <v/>
      </c>
      <c r="J54" s="218" t="str">
        <f>IF(AND(LEFT(C53,1)="D",LEFT(C54,1)="D"),"0",IF(OR(C53="DNR",C54="DNR"),IF(C53="DNR",1,-1)*'Masters Quals'!A8,IF(OR(ISBLANK(C53),ISBLANK(C54)),"",IF(OR(G53="-",G54="-"),IF(G53="-",1,-1)*'Masters Quals'!A8,IF(ABS(G53-G54)&gt;'Masters Quals'!A9,IF(G53-G54&gt;'Masters Quals'!A9,1,-1)*'Masters Quals'!A9,ROUND(G53-G54,3))))))</f>
        <v/>
      </c>
      <c r="K54" s="100"/>
      <c r="L54" s="101"/>
      <c r="M54" s="101"/>
      <c r="N54" s="101"/>
      <c r="O54" s="252" t="str">
        <v/>
      </c>
      <c r="P54" s="245" t="str">
        <v/>
      </c>
      <c r="Q54" s="246" t="str">
        <f>IF(AND(LEFT(K53,1)="D",LEFT(K54,1)="D"),"",IF(OR(K53="DNR",K54="DNR"),"by "&amp;ABS(R54)&amp;" seconds",IF(OR(ISBLANK(K53),ISBLANK(K54),O53=O54),"","by "&amp;ABS(R54)&amp;" seconds")))</f>
        <v/>
      </c>
      <c r="R54" s="218" t="str">
        <f>IF(AND(LEFT(K53,1)="D",LEFT(K54,1)="D"),"0",IF(OR(K53="DNR",K54="DNR"),IF(K53="DNR",1,-1)*'Masters Quals'!A8,IF(OR(ISBLANK(K53),ISBLANK(K54)),"",IF(OR(O53="-",O54="-"),IF(O53="-",1,-1)*'Masters Quals'!A8,IF(ABS(O53-O54)&gt;'Masters Quals'!A9,IF(O53-O54&gt;'Masters Quals'!A9,1,-1)*'Masters Quals'!A9,ROUND(O53-O54,3))))))</f>
        <v/>
      </c>
      <c r="S54" s="247" t="str">
        <f>IF(B54="BYE","(BYE)",IF(ISERROR(J54+R54)=TRUE,"",IF(J54+R54=0,"","by "&amp;ABS(J54+R54)&amp;" seconds")))</f>
        <v>(BYE)</v>
      </c>
      <c r="T54" s="169" t="str">
        <v/>
      </c>
      <c r="U54" s="274" t="str">
        <f>IF(B54="BYE", B54, IF(ISERROR(J54+R54)=TRUE,"",IF(J54+R54&gt;0,B53,B54)))</f>
        <v>BYE</v>
      </c>
      <c r="V54" s="168" t="str">
        <f>IF(ISERROR(VLOOKUP(U54,'Masters Quals'!U12:V111,2,FALSE))=TRUE,"",VLOOKUP(U54,'Masters Quals'!U12:V111,2,FALSE))</f>
        <v/>
      </c>
      <c r="W54" s="170" t="str">
        <f>IF(ISERROR(VLOOKUP(U54,'Masters Quals'!AL12:AO111,4,FALSE))=TRUE,"",VLOOKUP(U54,'Masters Quals'!AL12:AO111,4,FALSE))</f>
        <v/>
      </c>
    </row>
    <row r="55" spans="1:23" ht="25.5" customHeight="1">
      <c r="A55" s="207">
        <f>IF(S32=B32, A32, A33)</f>
        <v>3</v>
      </c>
      <c r="B55" s="323" t="str">
        <f>IF(A3&gt;16,IF(S32="TIE - HOLD RUNOFF","",S32),IF(A3&lt;16,"BYE",IF(ISERROR(VLOOKUP(A55,'Masters Quals'!AO12:'Masters Quals'!AQ111,3,FALSE))=TRUE,"BYE",VLOOKUP(A55,'Masters Quals'!AO12:'Masters Quals'!AQ111,3,FALSE))))</f>
        <v>BYE</v>
      </c>
      <c r="C55" s="88"/>
      <c r="D55" s="89"/>
      <c r="E55" s="89"/>
      <c r="F55" s="89"/>
      <c r="G55" s="222" t="str">
        <v/>
      </c>
      <c r="H55" s="223" t="str">
        <v/>
      </c>
      <c r="I55" s="224" t="str">
        <f>IF(AND(LEFT(C55,1)="D",LEFT(C56,1)="D"),"",IF(OR(C55="DNR",C56="DNR"),IF(C55="DNR",B56,B55),IF(OR(ISBLANK(C55),ISBLANK(C56)),"",IF(G55=G56,"TIE",IF(G55&gt;G56,B56,B55)))))</f>
        <v/>
      </c>
      <c r="J55" s="168"/>
      <c r="K55" s="102"/>
      <c r="L55" s="103"/>
      <c r="M55" s="305"/>
      <c r="N55" s="305"/>
      <c r="O55" s="258" t="str">
        <v/>
      </c>
      <c r="P55" s="249" t="str">
        <v/>
      </c>
      <c r="Q55" s="250" t="str">
        <f>IF(AND(LEFT(K55,1)="D",LEFT(K56,1)="D"),"",IF(OR(K55="DNR",K56="DNR"),IF(K55="DNR",B56,B55),IF(OR(ISBLANK(K55),ISBLANK(K56)),"",IF(O55=O56,"TIE",IF(O55&gt;O56,B56,B55)))))</f>
        <v/>
      </c>
      <c r="R55" s="168"/>
      <c r="S55" s="251" t="str">
        <f>IF(B56="BYE", B55, IF(ISERROR(J56+R56)=TRUE,"",IF(J56+R56=0,"TIE - HOLD RUNOFF",IF(J56+R56&gt;0,B56,B55))))</f>
        <v>BYE</v>
      </c>
      <c r="T55" s="169" t="str">
        <v/>
      </c>
      <c r="U55" s="274"/>
      <c r="V55" s="168"/>
      <c r="W55" s="170"/>
    </row>
    <row r="56" spans="1:23" ht="25.5" customHeight="1" thickBot="1">
      <c r="A56" s="205">
        <f>IF(S34=B34, A34, A35)</f>
        <v>14</v>
      </c>
      <c r="B56" s="324" t="str">
        <f>IF(A3&gt;16,IF(S34="TIE - HOLD RUNOFF","",S34),IF(A3&lt;16,"BYE",IF(ISERROR(VLOOKUP(A56,'Masters Quals'!AO12:'Masters Quals'!AQ111,3,FALSE))=TRUE,"BYE",VLOOKUP(A56,'Masters Quals'!AO12:'Masters Quals'!AQ111,3,FALSE))))</f>
        <v>BYE</v>
      </c>
      <c r="C56" s="84"/>
      <c r="D56" s="85"/>
      <c r="E56" s="85"/>
      <c r="F56" s="85"/>
      <c r="G56" s="226" t="str">
        <v/>
      </c>
      <c r="H56" s="220" t="str">
        <v/>
      </c>
      <c r="I56" s="227" t="str">
        <f>IF(AND(LEFT(C55,1)="D",LEFT(C56,1)="D"),"",IF(OR(C55="DNR",C56="DNR"),"by "&amp;ABS(J56)&amp;" seconds",IF(OR(ISBLANK(C55),ISBLANK(C56),G55=G56),"","by "&amp;ABS(J56)&amp;" seconds")))</f>
        <v/>
      </c>
      <c r="J56" s="218" t="str">
        <f>IF(AND(LEFT(C55,1)="D",LEFT(C56,1)="D"),"0",IF(OR(C55="DNR",C56="DNR"),IF(C55="DNR",1,-1)*'Masters Quals'!A8,IF(OR(ISBLANK(C55),ISBLANK(C56)),"",IF(OR(G55="-",G56="-"),IF(G55="-",1,-1)*'Masters Quals'!A8,IF(ABS(G55-G56)&gt;'Masters Quals'!A9,IF(G55-G56&gt;'Masters Quals'!A9,1,-1)*'Masters Quals'!A9,ROUND(G55-G56,3))))))</f>
        <v/>
      </c>
      <c r="K56" s="100"/>
      <c r="L56" s="101"/>
      <c r="M56" s="101"/>
      <c r="N56" s="101"/>
      <c r="O56" s="252" t="str">
        <v/>
      </c>
      <c r="P56" s="245" t="str">
        <v/>
      </c>
      <c r="Q56" s="246" t="str">
        <f>IF(AND(LEFT(K55,1)="D",LEFT(K56,1)="D"),"",IF(OR(K55="DNR",K56="DNR"),"by "&amp;ABS(R56)&amp;" seconds",IF(OR(ISBLANK(K55),ISBLANK(K56),O55=O56),"","by "&amp;ABS(R56)&amp;" seconds")))</f>
        <v/>
      </c>
      <c r="R56" s="218" t="str">
        <f>IF(AND(LEFT(K55,1)="D",LEFT(K56,1)="D"),"0",IF(OR(K55="DNR",K56="DNR"),IF(K55="DNR",1,-1)*'Masters Quals'!A8,IF(OR(ISBLANK(K55),ISBLANK(K56)),"",IF(OR(O55="-",O56="-"),IF(O55="-",1,-1)*'Masters Quals'!A8,IF(ABS(O55-O56)&gt;'Masters Quals'!A9,IF(O55-O56&gt;'Masters Quals'!A9,1,-1)*'Masters Quals'!A9,ROUND(O55-O56,3))))))</f>
        <v/>
      </c>
      <c r="S56" s="247" t="str">
        <f>IF(B56="BYE","(BYE)",IF(ISERROR(J56+R56)=TRUE,"",IF(J56+R56=0,"","by "&amp;ABS(J56+R56)&amp;" seconds")))</f>
        <v>(BYE)</v>
      </c>
      <c r="T56" s="169" t="str">
        <v/>
      </c>
      <c r="U56" s="274" t="str">
        <f>IF(B56="BYE", B56, IF(ISERROR(J56+R56)=TRUE,"",IF(J56+R56&gt;0,B55,B56)))</f>
        <v>BYE</v>
      </c>
      <c r="V56" s="168" t="str">
        <f>IF(ISERROR(VLOOKUP(U56,'Masters Quals'!U12:V111,2,FALSE))=TRUE,"",VLOOKUP(U56,'Masters Quals'!U12:V111,2,FALSE))</f>
        <v/>
      </c>
      <c r="W56" s="170" t="str">
        <f>IF(ISERROR(VLOOKUP(U56,'Masters Quals'!AL12:AO111,4,FALSE))=TRUE,"",VLOOKUP(U56,'Masters Quals'!AL12:AO111,4,FALSE))</f>
        <v/>
      </c>
    </row>
    <row r="57" spans="1:23" ht="25.5" customHeight="1">
      <c r="A57" s="207">
        <f>IF(S36=B36, A36, A37)</f>
        <v>6</v>
      </c>
      <c r="B57" s="323" t="str">
        <f>IF(A3&gt;16,IF(S36="TIE - HOLD RUNOFF","",S36),IF(A3&lt;16,"BYE",IF(ISERROR(VLOOKUP(A57,'Masters Quals'!AO12:'Masters Quals'!AQ111,3,FALSE))=TRUE,"BYE",VLOOKUP(A57,'Masters Quals'!AO12:'Masters Quals'!AQ111,3,FALSE))))</f>
        <v>BYE</v>
      </c>
      <c r="C57" s="88"/>
      <c r="D57" s="89"/>
      <c r="E57" s="89"/>
      <c r="F57" s="89"/>
      <c r="G57" s="222" t="str">
        <v/>
      </c>
      <c r="H57" s="223" t="str">
        <v/>
      </c>
      <c r="I57" s="224" t="str">
        <f>IF(AND(LEFT(C57,1)="D",LEFT(C58,1)="D"),"",IF(OR(C57="DNR",C58="DNR"),IF(C57="DNR",B58,B57),IF(OR(ISBLANK(C57),ISBLANK(C58)),"",IF(G57=G58,"TIE",IF(G57&gt;G58,B58,B57)))))</f>
        <v/>
      </c>
      <c r="J57" s="168"/>
      <c r="K57" s="102"/>
      <c r="L57" s="103"/>
      <c r="M57" s="305"/>
      <c r="N57" s="305"/>
      <c r="O57" s="258" t="str">
        <v/>
      </c>
      <c r="P57" s="249" t="str">
        <v/>
      </c>
      <c r="Q57" s="250" t="str">
        <f>IF(AND(LEFT(K57,1)="D",LEFT(K58,1)="D"),"",IF(OR(K57="DNR",K58="DNR"),IF(K57="DNR",B58,B57),IF(OR(ISBLANK(K57),ISBLANK(K58)),"",IF(O57=O58,"TIE",IF(O57&gt;O58,B58,B57)))))</f>
        <v/>
      </c>
      <c r="R57" s="168"/>
      <c r="S57" s="251" t="str">
        <f>IF(B58="BYE", B57, IF(ISERROR(J58+R58)=TRUE,"",IF(J58+R58=0,"TIE - HOLD RUNOFF",IF(J58+R58&gt;0,B58,B57))))</f>
        <v>BYE</v>
      </c>
      <c r="T57" s="169" t="str">
        <v/>
      </c>
      <c r="U57" s="274"/>
      <c r="V57" s="168"/>
      <c r="W57" s="170"/>
    </row>
    <row r="58" spans="1:23" ht="25.5" customHeight="1" thickBot="1">
      <c r="A58" s="211">
        <f>IF(S38=B38, A38, A39)</f>
        <v>11</v>
      </c>
      <c r="B58" s="325" t="str">
        <f>IF(A3&gt;16,IF(S38="TIE - HOLD RUNOFF","",S38),IF(A3&lt;16,"BYE",IF(ISERROR(VLOOKUP(A58,'Masters Quals'!AO12:'Masters Quals'!AQ111,3,FALSE))=TRUE,"BYE",VLOOKUP(A58,'Masters Quals'!AO12:'Masters Quals'!AQ111,3,FALSE))))</f>
        <v>BYE</v>
      </c>
      <c r="C58" s="96"/>
      <c r="D58" s="91"/>
      <c r="E58" s="91"/>
      <c r="F58" s="91"/>
      <c r="G58" s="228" t="str">
        <v/>
      </c>
      <c r="H58" s="229" t="str">
        <v/>
      </c>
      <c r="I58" s="230" t="str">
        <f>IF(AND(LEFT(C57,1)="D",LEFT(C58,1)="D"),"",IF(OR(C57="DNR",C58="DNR"),"by "&amp;ABS(J58)&amp;" seconds",IF(OR(ISBLANK(C57),ISBLANK(C58),G57=G58),"","by "&amp;ABS(J58)&amp;" seconds")))</f>
        <v/>
      </c>
      <c r="J58" s="218" t="str">
        <f>IF(AND(LEFT(C57,1)="D",LEFT(C58,1)="D"),"0",IF(OR(C57="DNR",C58="DNR"),IF(C57="DNR",1,-1)*'Masters Quals'!A8,IF(OR(ISBLANK(C57),ISBLANK(C58)),"",IF(OR(G57="-",G58="-"),IF(G57="-",1,-1)*'Masters Quals'!A8,IF(ABS(G57-G58)&gt;'Masters Quals'!A9,IF(G57-G58&gt;'Masters Quals'!A9,1,-1)*'Masters Quals'!A9,ROUND(G57-G58,3))))))</f>
        <v/>
      </c>
      <c r="K58" s="105"/>
      <c r="L58" s="106"/>
      <c r="M58" s="106"/>
      <c r="N58" s="106"/>
      <c r="O58" s="253" t="str">
        <v/>
      </c>
      <c r="P58" s="254" t="str">
        <v/>
      </c>
      <c r="Q58" s="255" t="str">
        <f>IF(AND(LEFT(K57,1)="D",LEFT(K58,1)="D"),"",IF(OR(K57="DNR",K58="DNR"),"by "&amp;ABS(R58)&amp;" seconds",IF(OR(ISBLANK(K57),ISBLANK(K58),O57=O58),"","by "&amp;ABS(R58)&amp;" seconds")))</f>
        <v/>
      </c>
      <c r="R58" s="218" t="str">
        <f>IF(AND(LEFT(K57,1)="D",LEFT(K58,1)="D"),"0",IF(OR(K57="DNR",K58="DNR"),IF(K57="DNR",1,-1)*'Masters Quals'!A8,IF(OR(ISBLANK(K57),ISBLANK(K58)),"",IF(OR(O57="-",O58="-"),IF(O57="-",1,-1)*'Masters Quals'!A8,IF(ABS(O57-O58)&gt;'Masters Quals'!A9,IF(O57-O58&gt;'Masters Quals'!A9,1,-1)*'Masters Quals'!A9,ROUND(O57-O58,3))))))</f>
        <v/>
      </c>
      <c r="S58" s="256" t="str">
        <f>IF(B58="BYE","(BYE)",IF(ISERROR(J58+R58)=TRUE,"",IF(J58+R58=0,"","by "&amp;ABS(J58+R58)&amp;" seconds")))</f>
        <v>(BYE)</v>
      </c>
      <c r="T58" s="169" t="str">
        <v/>
      </c>
      <c r="U58" s="274" t="str">
        <f>IF(B58="BYE", B58, IF(ISERROR(J58+R58)=TRUE,"",IF(J58+R58&gt;0,B57,B58)))</f>
        <v>BYE</v>
      </c>
      <c r="V58" s="168" t="str">
        <f>IF(ISERROR(VLOOKUP(U58,'Masters Quals'!U12:V111,2,FALSE))=TRUE,"",VLOOKUP(U58,'Masters Quals'!U12:V111,2,FALSE))</f>
        <v/>
      </c>
      <c r="W58" s="170" t="str">
        <f>IF(ISERROR(VLOOKUP(U58,'Masters Quals'!AL12:AO111,4,FALSE))=TRUE,"",VLOOKUP(U58,'Masters Quals'!AL12:AO111,4,FALSE))</f>
        <v/>
      </c>
    </row>
    <row r="59" spans="1:23" ht="16.5" thickTop="1">
      <c r="C59" s="92"/>
      <c r="D59" s="92"/>
      <c r="E59" s="92"/>
      <c r="F59" s="92"/>
      <c r="G59" s="231"/>
      <c r="H59" s="231"/>
      <c r="I59" s="232"/>
      <c r="J59" s="168"/>
      <c r="K59" s="92"/>
      <c r="L59" s="92"/>
      <c r="M59" s="92"/>
      <c r="N59" s="92"/>
      <c r="O59" s="231"/>
      <c r="P59" s="231"/>
      <c r="Q59" s="232"/>
      <c r="R59" s="168"/>
      <c r="S59" s="232"/>
      <c r="T59" s="169"/>
      <c r="U59" s="274"/>
      <c r="V59" s="275"/>
      <c r="W59" s="274"/>
    </row>
    <row r="60" spans="1:23" ht="15.75">
      <c r="C60" s="92"/>
      <c r="D60" s="92"/>
      <c r="E60" s="92"/>
      <c r="F60" s="92"/>
      <c r="G60" s="231"/>
      <c r="H60" s="231"/>
      <c r="I60" s="232"/>
      <c r="J60" s="168"/>
      <c r="K60" s="92"/>
      <c r="L60" s="92"/>
      <c r="M60" s="92"/>
      <c r="N60" s="92"/>
      <c r="O60" s="231"/>
      <c r="P60" s="231"/>
      <c r="Q60" s="232"/>
      <c r="R60" s="168"/>
      <c r="S60" s="232"/>
      <c r="T60" s="169"/>
      <c r="U60" s="274"/>
      <c r="V60" s="275"/>
      <c r="W60" s="274"/>
    </row>
    <row r="61" spans="1:23" ht="24" thickBot="1">
      <c r="B61" s="1" t="s">
        <v>20</v>
      </c>
      <c r="C61" s="92"/>
      <c r="D61" s="92"/>
      <c r="E61" s="92"/>
      <c r="F61" s="92"/>
      <c r="G61" s="231"/>
      <c r="H61" s="231"/>
      <c r="I61" s="232"/>
      <c r="J61" s="168"/>
      <c r="K61" s="92"/>
      <c r="L61" s="92"/>
      <c r="M61" s="92"/>
      <c r="N61" s="92"/>
      <c r="O61" s="231"/>
      <c r="P61" s="231"/>
      <c r="Q61" s="232"/>
      <c r="R61" s="168"/>
      <c r="S61" s="232"/>
      <c r="T61" s="169"/>
      <c r="U61" s="274"/>
      <c r="V61" s="275"/>
      <c r="W61" s="274"/>
    </row>
    <row r="62" spans="1:23" ht="25.5" customHeight="1" thickTop="1">
      <c r="A62" s="197">
        <f>IF(S43=B43, A43, A44)</f>
        <v>1</v>
      </c>
      <c r="B62" s="198" t="str">
        <f>IF(A3&gt;8,IF(S43="TIE - HOLD RUNOFF","",S43),IF(A3&lt;8,"BYE",IF(ISERROR(VLOOKUP(A62,'Masters Quals'!AO12:'Masters Quals'!AQ111,3,FALSE))=TRUE,"BYE",VLOOKUP(A62,'Masters Quals'!AO12:'Masters Quals'!AQ111,3,FALSE))))</f>
        <v>BYE</v>
      </c>
      <c r="C62" s="82"/>
      <c r="D62" s="83"/>
      <c r="E62" s="83"/>
      <c r="F62" s="83"/>
      <c r="G62" s="65" t="str">
        <f t="array" ref="G62:G69">IF(LEFT(C62:C69,1)="D","-",IF(D62:D69&gt;'Masters Quals'!A6,"-",IF(C62:C69&gt;0,C62:C69+D62:D69*'Masters Quals'!A5+F62:F69*'Masters Quals'!A7,"")))</f>
        <v/>
      </c>
      <c r="H62" s="216" t="str">
        <f t="array" ref="H62:H69">IF(G62:G69="","",IF(G62:G69="-","",RANK(G62:G69,G62:G69,1)))</f>
        <v/>
      </c>
      <c r="I62" s="217" t="str">
        <f>IF(AND(LEFT(C62,1)="D",LEFT(C63,1)="D"),"",IF(OR(C62="DNR",C63="DNR"),IF(C62="DNR",B63,B62),IF(OR(ISBLANK(C62),ISBLANK(C63)),"",IF(G62=G63,"TIE",IF(G62&gt;G63,B63,B62)))))</f>
        <v/>
      </c>
      <c r="J62" s="168"/>
      <c r="K62" s="98"/>
      <c r="L62" s="99"/>
      <c r="M62" s="99"/>
      <c r="N62" s="99"/>
      <c r="O62" s="240" t="str">
        <f t="array" ref="O62:O69">IF(LEFT(K62:K69,1)="D","-",IF(L62:L69&gt;'Masters Quals'!A6,"-",IF(K62:K69&gt;0,K62:K69+L62:L69*'Masters Quals'!A5+N62:N69*'Masters Quals'!A7,"")))</f>
        <v/>
      </c>
      <c r="P62" s="241" t="str">
        <f t="array" ref="P62:P69">IF(O62:O69="","",IF(O62:O69="-","",RANK(O62:O69,O62:O69,1)))</f>
        <v/>
      </c>
      <c r="Q62" s="242" t="str">
        <f>IF(AND(LEFT(K62,1)="D",LEFT(K63,1)="D"),"",IF(OR(K62="DNR",K63="DNR"),IF(K62="DNR",B63,B62),IF(OR(ISBLANK(K62),ISBLANK(K63)),"",IF(O62=O63,"TIE",IF(O62&gt;O63,B63,B62)))))</f>
        <v/>
      </c>
      <c r="R62" s="168"/>
      <c r="S62" s="243" t="str">
        <f>IF(B63="BYE", B62, IF(ISERROR(J63+R63)=TRUE,"",IF(J63+R63=0,"TIE - HOLD RUNOFF",IF(J63+R63&gt;0,B63,B62))))</f>
        <v>BYE</v>
      </c>
      <c r="T62" s="169"/>
      <c r="U62" s="274"/>
      <c r="V62" s="168"/>
      <c r="W62" s="170"/>
    </row>
    <row r="63" spans="1:23" ht="25.5" customHeight="1" thickBot="1">
      <c r="A63" s="205">
        <f>IF(S45=B45, A45, A46)</f>
        <v>8</v>
      </c>
      <c r="B63" s="324" t="str">
        <f>IF(A3&gt;8,IF(S45="TIE - HOLD RUNOFF","",S45),IF(A3&lt;8,"BYE",IF(ISERROR(VLOOKUP(A63,'Masters Quals'!AO12:'Masters Quals'!AQ111,3,FALSE))=TRUE,"BYE",VLOOKUP(A63,'Masters Quals'!AO12:'Masters Quals'!AQ111,3,FALSE))))</f>
        <v>BYE</v>
      </c>
      <c r="C63" s="84"/>
      <c r="D63" s="85"/>
      <c r="E63" s="97"/>
      <c r="F63" s="97"/>
      <c r="G63" s="219" t="str">
        <v/>
      </c>
      <c r="H63" s="220" t="str">
        <v/>
      </c>
      <c r="I63" s="227" t="str">
        <f>IF(AND(LEFT(C62,1)="D",LEFT(C63,1)="D"),"",IF(OR(C62="DNR",C63="DNR"),"by "&amp;ABS(J63)&amp;" seconds",IF(OR(ISBLANK(C62),ISBLANK(C63),G62=G63),"","by "&amp;ABS(J63)&amp;" seconds")))</f>
        <v/>
      </c>
      <c r="J63" s="218" t="str">
        <f>IF(AND(LEFT(C62,1)="D",LEFT(C63,1)="D"),"0",IF(OR(C62="DNR",C63="DNR"),IF(C62="DNR",1,-1)*'Masters Quals'!A8,IF(OR(ISBLANK(C62),ISBLANK(C63)),"",IF(OR(G62="-",G63="-"),IF(G62="-",1,-1)*'Masters Quals'!A8,IF(ABS(G62-G63)&gt;'Masters Quals'!A9,IF(G62-G63&gt;'Masters Quals'!A9,1,-1)*'Masters Quals'!A9,ROUND(G62-G63,3))))))</f>
        <v/>
      </c>
      <c r="K63" s="108"/>
      <c r="L63" s="109"/>
      <c r="M63" s="109"/>
      <c r="N63" s="109"/>
      <c r="O63" s="252" t="str">
        <v/>
      </c>
      <c r="P63" s="245" t="str">
        <v/>
      </c>
      <c r="Q63" s="246" t="str">
        <f>IF(AND(LEFT(K62,1)="D",LEFT(K63,1)="D"),"",IF(OR(K62="DNR",K63="DNR"),"by "&amp;ABS(R63)&amp;" seconds",IF(OR(ISBLANK(K62),ISBLANK(K63),O62=O63),"","by "&amp;ABS(R63)&amp;" seconds")))</f>
        <v/>
      </c>
      <c r="R63" s="218" t="str">
        <f>IF(AND(LEFT(K62,1)="D",LEFT(K63,1)="D"),"0",IF(OR(K62="DNR",K63="DNR"),IF(K62="DNR",1,-1)*'Masters Quals'!A8,IF(OR(ISBLANK(K62),ISBLANK(K63)),"",IF(OR(O62="-",O63="-"),IF(O62="-",1,-1)*'Masters Quals'!A8,IF(ABS(O62-O63)&gt;'Masters Quals'!A9,IF(O62-O63&gt;'Masters Quals'!A9,1,-1)*'Masters Quals'!A9,ROUND(O62-O63,3))))))</f>
        <v/>
      </c>
      <c r="S63" s="247" t="str">
        <f>IF(B63="BYE","(BYE)",IF(ISERROR(J63+R63)=TRUE,"",IF(J63+R63=0,"","by "&amp;ABS(J63+R63)&amp;" seconds")))</f>
        <v>(BYE)</v>
      </c>
      <c r="T63" s="169" t="str">
        <f t="array" ref="T63:T69">IF(W63:W69="","",IF(ISERROR(W63:W69)=TRUE,"",4+RANK(W63:W69,W63:W69,1)))</f>
        <v/>
      </c>
      <c r="U63" s="274" t="str">
        <f>IF(B63="BYE", B63, IF(ISERROR(J63+R63)=TRUE,"",IF(J63+R63&gt;0,B62,B63)))</f>
        <v>BYE</v>
      </c>
      <c r="V63" s="168" t="str">
        <f>IF(ISERROR(VLOOKUP(U63,'Masters Quals'!U12:V111,2,FALSE))=TRUE,"",VLOOKUP(U63,'Masters Quals'!U12:V111,2,FALSE))</f>
        <v/>
      </c>
      <c r="W63" s="170" t="str">
        <f>IF(ISERROR(VLOOKUP(U63,'Masters Quals'!AL12:AO111,4,FALSE))=TRUE,"",VLOOKUP(U63,'Masters Quals'!AL12:AO111,4,FALSE))</f>
        <v/>
      </c>
    </row>
    <row r="64" spans="1:23" ht="25.5" customHeight="1">
      <c r="A64" s="207">
        <f>IF(S47=B47, A47, A48)</f>
        <v>4</v>
      </c>
      <c r="B64" s="326" t="str">
        <f>IF(A3&gt;8,IF(S47="TIE - HOLD RUNOFF","",S47),IF(A3&lt;8,"BYE",IF(ISERROR(VLOOKUP(A64,'Masters Quals'!AO12:'Masters Quals'!AQ111,3,FALSE))=TRUE,"BYE",VLOOKUP(A64,'Masters Quals'!AO12:'Masters Quals'!AQ111,3,FALSE))))</f>
        <v>BYE</v>
      </c>
      <c r="C64" s="86"/>
      <c r="D64" s="87"/>
      <c r="E64" s="87"/>
      <c r="F64" s="87"/>
      <c r="G64" s="222" t="str">
        <v/>
      </c>
      <c r="H64" s="223" t="str">
        <v/>
      </c>
      <c r="I64" s="224" t="str">
        <f>IF(AND(LEFT(C64,1)="D",LEFT(C65,1)="D"),"",IF(OR(C64="DNR",C65="DNR"),IF(C64="DNR",B65,B64),IF(OR(ISBLANK(C64),ISBLANK(C65)),"",IF(G64=G65,"TIE",IF(G64&gt;G65,B65,B64)))))</f>
        <v/>
      </c>
      <c r="J64" s="168"/>
      <c r="K64" s="102"/>
      <c r="L64" s="103"/>
      <c r="M64" s="306"/>
      <c r="N64" s="306"/>
      <c r="O64" s="259" t="str">
        <v/>
      </c>
      <c r="P64" s="249" t="str">
        <v/>
      </c>
      <c r="Q64" s="250" t="str">
        <f>IF(AND(LEFT(K64,1)="D",LEFT(K65,1)="D"),"",IF(OR(K64="DNR",K65="DNR"),IF(K64="DNR",B65,B64),IF(OR(ISBLANK(K64),ISBLANK(K65)),"",IF(O64=O65,"TIE",IF(O64&gt;O65,B65,B64)))))</f>
        <v/>
      </c>
      <c r="R64" s="168"/>
      <c r="S64" s="251" t="str">
        <f>IF(B65="BYE", B64, IF(ISERROR(J65+R65)=TRUE,"",IF(J65+R65=0,"TIE - HOLD RUNOFF",IF(J65+R65&gt;0,B65,B64))))</f>
        <v>BYE</v>
      </c>
      <c r="T64" s="169" t="str">
        <v/>
      </c>
      <c r="U64" s="274"/>
      <c r="V64" s="168"/>
      <c r="W64" s="170"/>
    </row>
    <row r="65" spans="1:23" ht="25.5" customHeight="1" thickBot="1">
      <c r="A65" s="205">
        <f>IF(S49=B49, A49, A50)</f>
        <v>5</v>
      </c>
      <c r="B65" s="324" t="str">
        <f>IF(A3&gt;8,IF(S49="TIE - HOLD RUNOFF","",S49),IF(A3&lt;8,"BYE",IF(ISERROR(VLOOKUP(A65,'Masters Quals'!AO12:'Masters Quals'!AQ111,3,FALSE))=TRUE,"BYE",VLOOKUP(A65,'Masters Quals'!AO12:'Masters Quals'!AQ111,3,FALSE))))</f>
        <v>BYE</v>
      </c>
      <c r="C65" s="84"/>
      <c r="D65" s="85"/>
      <c r="E65" s="85"/>
      <c r="F65" s="85"/>
      <c r="G65" s="226" t="str">
        <v/>
      </c>
      <c r="H65" s="220" t="str">
        <v/>
      </c>
      <c r="I65" s="227" t="str">
        <f>IF(AND(LEFT(C64,1)="D",LEFT(C65,1)="D"),"",IF(OR(C64="DNR",C65="DNR"),"by "&amp;ABS(J65)&amp;" seconds",IF(OR(ISBLANK(C64),ISBLANK(C65),G64=G65),"","by "&amp;ABS(J65)&amp;" seconds")))</f>
        <v/>
      </c>
      <c r="J65" s="218" t="str">
        <f>IF(AND(LEFT(C64,1)="D",LEFT(C65,1)="D"),"0",IF(OR(C64="DNR",C65="DNR"),IF(C64="DNR",1,-1)*'Masters Quals'!A8,IF(OR(ISBLANK(C64),ISBLANK(C65)),"",IF(OR(G64="-",G65="-"),IF(G64="-",1,-1)*'Masters Quals'!A8,IF(ABS(G64-G65)&gt;'Masters Quals'!A9,IF(G64-G65&gt;'Masters Quals'!A9,1,-1)*'Masters Quals'!A9,ROUND(G64-G65,3))))))</f>
        <v/>
      </c>
      <c r="K65" s="108"/>
      <c r="L65" s="109"/>
      <c r="M65" s="109"/>
      <c r="N65" s="109"/>
      <c r="O65" s="252" t="str">
        <v/>
      </c>
      <c r="P65" s="245" t="str">
        <v/>
      </c>
      <c r="Q65" s="246" t="str">
        <f>IF(AND(LEFT(K64,1)="D",LEFT(K65,1)="D"),"",IF(OR(K64="DNR",K65="DNR"),"by "&amp;ABS(R65)&amp;" seconds",IF(OR(ISBLANK(K64),ISBLANK(K65),O64=O65),"","by "&amp;ABS(R65)&amp;" seconds")))</f>
        <v/>
      </c>
      <c r="R65" s="218" t="str">
        <f>IF(AND(LEFT(K64,1)="D",LEFT(K65,1)="D"),"0",IF(OR(K64="DNR",K65="DNR"),IF(K64="DNR",1,-1)*'Masters Quals'!A8,IF(OR(ISBLANK(K64),ISBLANK(K65)),"",IF(OR(O64="-",O65="-"),IF(O64="-",1,-1)*'Masters Quals'!A8,IF(ABS(O64-O65)&gt;'Masters Quals'!A9,IF(O64-O65&gt;'Masters Quals'!A9,1,-1)*'Masters Quals'!A9,ROUND(O64-O65,3))))))</f>
        <v/>
      </c>
      <c r="S65" s="247" t="str">
        <f>IF(B65="BYE","(BYE)",IF(ISERROR(J65+R65)=TRUE,"",IF(J65+R65=0,"","by "&amp;ABS(J65+R65)&amp;" seconds")))</f>
        <v>(BYE)</v>
      </c>
      <c r="T65" s="169" t="str">
        <v/>
      </c>
      <c r="U65" s="274" t="str">
        <f>IF(B65="BYE", B65, IF(ISERROR(J65+R65)=TRUE,"",IF(J65+R65&gt;0,B64,B65)))</f>
        <v>BYE</v>
      </c>
      <c r="V65" s="168" t="str">
        <f>IF(ISERROR(VLOOKUP(U65,'Masters Quals'!U12:V111,2,FALSE))=TRUE,"",VLOOKUP(U65,'Masters Quals'!U12:V111,2,FALSE))</f>
        <v/>
      </c>
      <c r="W65" s="170" t="str">
        <f>IF(ISERROR(VLOOKUP(U65,'Masters Quals'!AL12:AO111,4,FALSE))=TRUE,"",VLOOKUP(U65,'Masters Quals'!AL12:AO111,4,FALSE))</f>
        <v/>
      </c>
    </row>
    <row r="66" spans="1:23" ht="25.5" customHeight="1">
      <c r="A66" s="207">
        <f>IF(S51=B51, A51, A52)</f>
        <v>2</v>
      </c>
      <c r="B66" s="326" t="str">
        <f>IF(A3&gt;8,IF(S51="TIE - HOLD RUNOFF","",S51),IF(A3&lt;8,"BYE",IF(ISERROR(VLOOKUP(A66,'Masters Quals'!AO12:'Masters Quals'!AQ111,3,FALSE))=TRUE,"BYE",VLOOKUP(A66,'Masters Quals'!AO12:'Masters Quals'!AQ111,3,FALSE))))</f>
        <v>BYE</v>
      </c>
      <c r="C66" s="86"/>
      <c r="D66" s="87"/>
      <c r="E66" s="307"/>
      <c r="F66" s="307"/>
      <c r="G66" s="234" t="str">
        <v/>
      </c>
      <c r="H66" s="223" t="str">
        <v/>
      </c>
      <c r="I66" s="224" t="str">
        <f>IF(AND(LEFT(C66,1)="D",LEFT(C67,1)="D"),"",IF(OR(C66="DNR",C67="DNR"),IF(C66="DNR",B67,B66),IF(OR(ISBLANK(C66),ISBLANK(C67)),"",IF(G66=G67,"TIE",IF(G66&gt;G67,B67,B66)))))</f>
        <v/>
      </c>
      <c r="J66" s="168"/>
      <c r="K66" s="102"/>
      <c r="L66" s="103"/>
      <c r="M66" s="306"/>
      <c r="N66" s="306"/>
      <c r="O66" s="259" t="str">
        <v/>
      </c>
      <c r="P66" s="249" t="str">
        <v/>
      </c>
      <c r="Q66" s="250" t="str">
        <f>IF(AND(LEFT(K66,1)="D",LEFT(K67,1)="D"),"",IF(OR(K66="DNR",K67="DNR"),IF(K66="DNR",B67,B66),IF(OR(ISBLANK(K66),ISBLANK(K67)),"",IF(O66=O67,"TIE",IF(O66&gt;O67,B67,B66)))))</f>
        <v/>
      </c>
      <c r="R66" s="168"/>
      <c r="S66" s="251" t="str">
        <f>IF(B67="BYE", B66, IF(ISERROR(J67+R67)=TRUE,"",IF(J67+R67=0,"TIE - HOLD RUNOFF",IF(J67+R67&gt;0,B67,B66))))</f>
        <v>BYE</v>
      </c>
      <c r="T66" s="169" t="str">
        <v/>
      </c>
      <c r="U66" s="274"/>
      <c r="V66" s="168"/>
      <c r="W66" s="170"/>
    </row>
    <row r="67" spans="1:23" ht="25.5" customHeight="1" thickBot="1">
      <c r="A67" s="205">
        <f>IF(S53=B53, A53, A54)</f>
        <v>7</v>
      </c>
      <c r="B67" s="324" t="str">
        <f>IF(A3&gt;8,IF(S53="TIE - HOLD RUNOFF","",S53),IF(A3&lt;8,"BYE",IF(ISERROR(VLOOKUP(A67,'Masters Quals'!AO12:'Masters Quals'!AQ111,3,FALSE))=TRUE,"BYE",VLOOKUP(A67,'Masters Quals'!AO12:'Masters Quals'!AQ111,3,FALSE))))</f>
        <v>BYE</v>
      </c>
      <c r="C67" s="90"/>
      <c r="D67" s="97"/>
      <c r="E67" s="97"/>
      <c r="F67" s="97"/>
      <c r="G67" s="226" t="str">
        <v/>
      </c>
      <c r="H67" s="235" t="str">
        <v/>
      </c>
      <c r="I67" s="227" t="str">
        <f>IF(AND(LEFT(C66,1)="D",LEFT(C67,1)="D"),"",IF(OR(C66="DNR",C67="DNR"),"by "&amp;ABS(J67)&amp;" seconds",IF(OR(ISBLANK(C66),ISBLANK(C67),G66=G67),"","by "&amp;ABS(J67)&amp;" seconds")))</f>
        <v/>
      </c>
      <c r="J67" s="218" t="str">
        <f>IF(AND(LEFT(C66,1)="D",LEFT(C67,1)="D"),"0",IF(OR(C66="DNR",C67="DNR"),IF(C66="DNR",1,-1)*'Masters Quals'!A8,IF(OR(ISBLANK(C66),ISBLANK(C67)),"",IF(OR(G66="-",G67="-"),IF(G66="-",1,-1)*'Masters Quals'!A8,IF(ABS(G66-G67)&gt;'Masters Quals'!A9,IF(G66-G67&gt;'Masters Quals'!A9,1,-1)*'Masters Quals'!A9,ROUND(G66-G67,3))))))</f>
        <v/>
      </c>
      <c r="K67" s="108"/>
      <c r="L67" s="109"/>
      <c r="M67" s="109"/>
      <c r="N67" s="109"/>
      <c r="O67" s="252" t="str">
        <v/>
      </c>
      <c r="P67" s="245" t="str">
        <v/>
      </c>
      <c r="Q67" s="246" t="str">
        <f>IF(AND(LEFT(K66,1)="D",LEFT(K67,1)="D"),"",IF(OR(K66="DNR",K67="DNR"),"by "&amp;ABS(R67)&amp;" seconds",IF(OR(ISBLANK(K66),ISBLANK(K67),O66=O67),"","by "&amp;ABS(R67)&amp;" seconds")))</f>
        <v/>
      </c>
      <c r="R67" s="218" t="str">
        <f>IF(AND(LEFT(K66,1)="D",LEFT(K67,1)="D"),"0",IF(OR(K66="DNR",K67="DNR"),IF(K66="DNR",1,-1)*'Masters Quals'!A8,IF(OR(ISBLANK(K66),ISBLANK(K67)),"",IF(OR(O66="-",O67="-"),IF(O66="-",1,-1)*'Masters Quals'!A8,IF(ABS(O66-O67)&gt;'Masters Quals'!A9,IF(O66-O67&gt;'Masters Quals'!A9,1,-1)*'Masters Quals'!A9,ROUND(O66-O67,3))))))</f>
        <v/>
      </c>
      <c r="S67" s="247" t="str">
        <f>IF(B67="BYE","(BYE)",IF(ISERROR(J67+R67)=TRUE,"",IF(J67+R67=0,"","by "&amp;ABS(J67+R67)&amp;" seconds")))</f>
        <v>(BYE)</v>
      </c>
      <c r="T67" s="169" t="str">
        <v/>
      </c>
      <c r="U67" s="274" t="str">
        <f>IF(B67="BYE", B67, IF(ISERROR(J67+R67)=TRUE,"",IF(J67+R67&gt;0,B66,B67)))</f>
        <v>BYE</v>
      </c>
      <c r="V67" s="168" t="str">
        <f>IF(ISERROR(VLOOKUP(U67,'Masters Quals'!U12:V111,2,FALSE))=TRUE,"",VLOOKUP(U67,'Masters Quals'!U12:V111,2,FALSE))</f>
        <v/>
      </c>
      <c r="W67" s="170" t="str">
        <f>IF(ISERROR(VLOOKUP(U67,'Masters Quals'!AL12:AO111,4,FALSE))=TRUE,"",VLOOKUP(U67,'Masters Quals'!AL12:AO111,4,FALSE))</f>
        <v/>
      </c>
    </row>
    <row r="68" spans="1:23" ht="25.5" customHeight="1" thickTop="1">
      <c r="A68" s="207">
        <f>IF(S55=B55, A55, A56)</f>
        <v>3</v>
      </c>
      <c r="B68" s="326" t="str">
        <f>IF(A3&gt;8,IF(S55="TIE - HOLD RUNOFF","",S55),IF(A3&lt;8,"BYE",IF(ISERROR(VLOOKUP(A68,'Masters Quals'!AO12:'Masters Quals'!AQ111,3,FALSE))=TRUE,"BYE",VLOOKUP(A68,'Masters Quals'!AO12:'Masters Quals'!AQ111,3,FALSE))))</f>
        <v>BYE</v>
      </c>
      <c r="C68" s="86"/>
      <c r="D68" s="87"/>
      <c r="E68" s="308"/>
      <c r="F68" s="308"/>
      <c r="G68" s="236" t="str">
        <v/>
      </c>
      <c r="H68" s="237" t="str">
        <v/>
      </c>
      <c r="I68" s="224" t="str">
        <f>IF(AND(LEFT(C68,1)="D",LEFT(C69,1)="D"),"",IF(OR(C68="DNR",C69="DNR"),IF(C68="DNR",B69,B68),IF(OR(ISBLANK(C68),ISBLANK(C69)),"",IF(G68=G69,"TIE",IF(G68&gt;G69,B69,B68)))))</f>
        <v/>
      </c>
      <c r="J68" s="168"/>
      <c r="K68" s="102"/>
      <c r="L68" s="103"/>
      <c r="M68" s="309"/>
      <c r="N68" s="309"/>
      <c r="O68" s="260" t="str">
        <v/>
      </c>
      <c r="P68" s="249" t="str">
        <v/>
      </c>
      <c r="Q68" s="250" t="str">
        <f>IF(AND(LEFT(K68,1)="D",LEFT(K69,1)="D"),"",IF(OR(K68="DNR",K69="DNR"),IF(K68="DNR",B69,B68),IF(OR(ISBLANK(K68),ISBLANK(K69)),"",IF(O68=O69,"TIE",IF(O68&gt;O69,B69,B68)))))</f>
        <v/>
      </c>
      <c r="R68" s="168"/>
      <c r="S68" s="251" t="str">
        <f>IF(B69="BYE", B68, IF(ISERROR(J69+R69)=TRUE,"",IF(J69+R69=0,"TIE - HOLD RUNOFF",IF(J69+R69&gt;0,B69,B68))))</f>
        <v>BYE</v>
      </c>
      <c r="T68" s="169" t="str">
        <v/>
      </c>
      <c r="U68" s="274"/>
      <c r="V68" s="168"/>
      <c r="W68" s="170"/>
    </row>
    <row r="69" spans="1:23" ht="25.5" customHeight="1" thickBot="1">
      <c r="A69" s="211">
        <f>IF(S57=B57, A57, A58)</f>
        <v>6</v>
      </c>
      <c r="B69" s="327" t="str">
        <f>IF(A3&gt;8,IF(S57="TIE - HOLD RUNOFF","",S57),IF(A3&lt;8,"BYE",IF(ISERROR(VLOOKUP(A69,'Masters Quals'!AO12:'Masters Quals'!AQ111,3,FALSE))=TRUE,"BYE",VLOOKUP(A69,'Masters Quals'!AO12:'Masters Quals'!AQ111,3,FALSE))))</f>
        <v>BYE</v>
      </c>
      <c r="C69" s="90"/>
      <c r="D69" s="91"/>
      <c r="E69" s="91"/>
      <c r="F69" s="91"/>
      <c r="G69" s="228" t="str">
        <v/>
      </c>
      <c r="H69" s="229" t="str">
        <v/>
      </c>
      <c r="I69" s="230" t="str">
        <f>IF(AND(LEFT(C68,1)="D",LEFT(C69,1)="D"),"",IF(OR(C68="DNR",C69="DNR"),"by "&amp;ABS(J69)&amp;" seconds",IF(OR(ISBLANK(C68),ISBLANK(C69),G68=G69),"","by "&amp;ABS(J69)&amp;" seconds")))</f>
        <v/>
      </c>
      <c r="J69" s="218" t="str">
        <f>IF(AND(LEFT(C68,1)="D",LEFT(C69,1)="D"),"0",IF(OR(C68="DNR",C69="DNR"),IF(C68="DNR",1,-1)*'Masters Quals'!A8,IF(OR(ISBLANK(C68),ISBLANK(C69)),"",IF(OR(G68="-",G69="-"),IF(G68="-",1,-1)*'Masters Quals'!A8,IF(ABS(G68-G69)&gt;'Masters Quals'!A9,IF(G68-G69&gt;'Masters Quals'!A9,1,-1)*'Masters Quals'!A9,ROUND(G68-G69,3))))))</f>
        <v/>
      </c>
      <c r="K69" s="110"/>
      <c r="L69" s="111"/>
      <c r="M69" s="111"/>
      <c r="N69" s="111"/>
      <c r="O69" s="253" t="str">
        <v/>
      </c>
      <c r="P69" s="254" t="str">
        <v/>
      </c>
      <c r="Q69" s="255" t="str">
        <f>IF(AND(LEFT(K68,1)="D",LEFT(K69,1)="D"),"",IF(OR(K68="DNR",K69="DNR"),"by "&amp;ABS(R69)&amp;" seconds",IF(OR(ISBLANK(K68),ISBLANK(K69),O68=O69),"","by "&amp;ABS(R69)&amp;" seconds")))</f>
        <v/>
      </c>
      <c r="R69" s="218" t="str">
        <f>IF(AND(LEFT(K68,1)="D",LEFT(K69,1)="D"),"0",IF(OR(K68="DNR",K69="DNR"),IF(K68="DNR",1,-1)*'Masters Quals'!A8,IF(OR(ISBLANK(K68),ISBLANK(K69)),"",IF(OR(O68="-",O69="-"),IF(O68="-",1,-1)*'Masters Quals'!A8,IF(ABS(O68-O69)&gt;'Masters Quals'!A9,IF(O68-O69&gt;'Masters Quals'!A9,1,-1)*'Masters Quals'!A9,ROUND(O68-O69,3))))))</f>
        <v/>
      </c>
      <c r="S69" s="256" t="str">
        <f>IF(B69="BYE","(BYE)",IF(ISERROR(J69+R69)=TRUE,"",IF(J69+R69=0,"","by "&amp;ABS(J69+R69)&amp;" seconds")))</f>
        <v>(BYE)</v>
      </c>
      <c r="T69" s="169" t="str">
        <v/>
      </c>
      <c r="U69" s="274" t="str">
        <f>IF(B69="BYE", B69, IF(ISERROR(J69+R69)=TRUE,"",IF(J69+R69&gt;0,B68,B69)))</f>
        <v>BYE</v>
      </c>
      <c r="V69" s="168" t="str">
        <f>IF(ISERROR(VLOOKUP(U69,'Masters Quals'!U12:V111,2,FALSE))=TRUE,"",VLOOKUP(U69,'Masters Quals'!U12:V111,2,FALSE))</f>
        <v/>
      </c>
      <c r="W69" s="170" t="str">
        <f>IF(ISERROR(VLOOKUP(U69,'Masters Quals'!AL12:AO111,4,FALSE))=TRUE,"",VLOOKUP(U69,'Masters Quals'!AL12:AO111,4,FALSE))</f>
        <v/>
      </c>
    </row>
    <row r="70" spans="1:23" ht="16.5" thickTop="1">
      <c r="C70" s="92"/>
      <c r="D70" s="92"/>
      <c r="E70" s="92"/>
      <c r="F70" s="92"/>
      <c r="G70" s="231"/>
      <c r="H70" s="231"/>
      <c r="I70" s="238"/>
      <c r="J70" s="233"/>
      <c r="K70" s="112"/>
      <c r="L70" s="112"/>
      <c r="M70" s="112"/>
      <c r="N70" s="112"/>
      <c r="O70" s="238"/>
      <c r="P70" s="238"/>
      <c r="Q70" s="238"/>
      <c r="R70" s="168"/>
      <c r="S70" s="232"/>
      <c r="T70" s="169"/>
      <c r="U70" s="274"/>
      <c r="V70" s="275"/>
      <c r="W70" s="274"/>
    </row>
    <row r="71" spans="1:23" ht="15.75">
      <c r="C71" s="92"/>
      <c r="D71" s="92"/>
      <c r="E71" s="92"/>
      <c r="F71" s="92"/>
      <c r="G71" s="231"/>
      <c r="H71" s="231"/>
      <c r="I71" s="238"/>
      <c r="J71" s="233"/>
      <c r="K71" s="112"/>
      <c r="L71" s="112"/>
      <c r="M71" s="112"/>
      <c r="N71" s="112"/>
      <c r="O71" s="238"/>
      <c r="P71" s="238"/>
      <c r="Q71" s="238"/>
      <c r="R71" s="168"/>
      <c r="S71" s="232"/>
      <c r="T71" s="169"/>
      <c r="U71" s="274"/>
      <c r="V71" s="275"/>
      <c r="W71" s="274"/>
    </row>
    <row r="72" spans="1:23" ht="24" thickBot="1">
      <c r="B72" s="1" t="s">
        <v>22</v>
      </c>
      <c r="C72" s="92"/>
      <c r="D72" s="92"/>
      <c r="E72" s="92"/>
      <c r="F72" s="92"/>
      <c r="G72" s="231"/>
      <c r="H72" s="231"/>
      <c r="I72" s="238"/>
      <c r="J72" s="233"/>
      <c r="K72" s="112"/>
      <c r="L72" s="112"/>
      <c r="M72" s="112"/>
      <c r="N72" s="112"/>
      <c r="O72" s="238"/>
      <c r="P72" s="238"/>
      <c r="Q72" s="238"/>
      <c r="R72" s="168"/>
      <c r="S72" s="232"/>
      <c r="T72" s="169"/>
      <c r="U72" s="274"/>
      <c r="V72" s="275"/>
      <c r="W72" s="274"/>
    </row>
    <row r="73" spans="1:23" ht="25.5" customHeight="1" thickTop="1">
      <c r="A73" s="197">
        <f>IF(S62=B62, A62, A63)</f>
        <v>1</v>
      </c>
      <c r="B73" s="198" t="str">
        <f>IF(A3&gt;4,IF(S62="TIE - HOLD RUNOFF","",S62),IF(A3&lt;4,"BYE",IF(ISERROR(VLOOKUP(A73,'Masters Quals'!AO12:'Masters Quals'!AQ111,3,FALSE))=TRUE,"BYE",VLOOKUP(A73,'Masters Quals'!AO12:'Masters Quals'!AQ111,3,FALSE))))</f>
        <v>BYE</v>
      </c>
      <c r="C73" s="94"/>
      <c r="D73" s="95"/>
      <c r="E73" s="95"/>
      <c r="F73" s="95"/>
      <c r="G73" s="65" t="str">
        <f t="array" ref="G73:G76">IF(LEFT(C73:C76,1)="D","-",IF(D73:D76&gt;'Masters Quals'!A6,"-",IF(C73:C76&gt;0,C73:C76+D73:D76*'Masters Quals'!A5+F73:F76*'Masters Quals'!A7,"")))</f>
        <v/>
      </c>
      <c r="H73" s="216" t="str">
        <f t="array" ref="H73:H76">IF(G73:G76="","",IF(G73:G76="-","",RANK(G73:G76,G73:G76,1)))</f>
        <v/>
      </c>
      <c r="I73" s="217" t="str">
        <f>IF(AND(LEFT(C73,1)="D",LEFT(C74,1)="D"),"",IF(OR(C73="DNR",C74="DNR"),IF(C73="DNR",B74,B73),IF(OR(ISBLANK(C73),ISBLANK(C74)),"",IF(G73=G74,"TIE",IF(G73&gt;G74,B74,B73)))))</f>
        <v/>
      </c>
      <c r="J73" s="168"/>
      <c r="K73" s="98"/>
      <c r="L73" s="99"/>
      <c r="M73" s="99"/>
      <c r="N73" s="99"/>
      <c r="O73" s="240" t="str">
        <f t="array" ref="O73:O76">IF(LEFT(K73:K76,1)="D","-",IF(L73:L76&gt;'Masters Quals'!A6,"-",IF(K73:K76&gt;0,K73:K76+L73:L76*'Masters Quals'!A5+N73:N76*'Masters Quals'!A7,"")))</f>
        <v/>
      </c>
      <c r="P73" s="241" t="str">
        <f t="array" ref="P73:P76">IF(O73:O76="","",IF(O73:O76="-","",RANK(O73:O76,O73:O76,1)))</f>
        <v/>
      </c>
      <c r="Q73" s="242" t="str">
        <f>IF(AND(LEFT(K73,1)="D",LEFT(K74,1)="D"),"",IF(OR(K73="DNR",K74="DNR"),IF(K73="DNR",B74,B73),IF(OR(ISBLANK(K73),ISBLANK(K74)),"",IF(O73=O74,"TIE",IF(O73&gt;O74,B74,B73)))))</f>
        <v/>
      </c>
      <c r="R73" s="168"/>
      <c r="S73" s="243" t="str">
        <f>IF(B74="BYE", B73, IF(ISERROR(J74+R74)=TRUE,"",IF(J74+R74=0,"TIE - HOLD RUNOFF",IF(J74+R74&gt;0,B74,B73))))</f>
        <v>BYE</v>
      </c>
      <c r="T73" s="169"/>
      <c r="U73" s="274"/>
      <c r="V73" s="275"/>
      <c r="W73" s="274"/>
    </row>
    <row r="74" spans="1:23" ht="25.5" customHeight="1" thickBot="1">
      <c r="A74" s="205">
        <f>IF(S64=B64, A64, A65)</f>
        <v>4</v>
      </c>
      <c r="B74" s="324" t="str">
        <f>IF(A3&gt;4,IF(S64="TIE - HOLD RUNOFF","",S64),IF(A3&lt;4,"BYE",IF(ISERROR(VLOOKUP(A74,'Masters Quals'!AO12:'Masters Quals'!AQ111,3,FALSE))=TRUE,"BYE",VLOOKUP(A74,'Masters Quals'!AO12:'Masters Quals'!AQ111,3,FALSE))))</f>
        <v>BYE</v>
      </c>
      <c r="C74" s="84"/>
      <c r="D74" s="85"/>
      <c r="E74" s="85"/>
      <c r="F74" s="85"/>
      <c r="G74" s="226" t="str">
        <v/>
      </c>
      <c r="H74" s="220" t="str">
        <v/>
      </c>
      <c r="I74" s="227" t="str">
        <f>IF(AND(LEFT(C73,1)="D",LEFT(C74,1)="D"),"",IF(OR(C73="DNR",C74="DNR"),"by "&amp;ABS(J74)&amp;" seconds",IF(OR(ISBLANK(C73),ISBLANK(C74),G73=G74),"","by "&amp;ABS(J74)&amp;" seconds")))</f>
        <v/>
      </c>
      <c r="J74" s="218" t="str">
        <f>IF(AND(LEFT(C73,1)="D",LEFT(C74,1)="D"),"0",IF(OR(C73="DNR",C74="DNR"),IF(C73="DNR",1,-1)*'Masters Quals'!A8,IF(OR(ISBLANK(C73),ISBLANK(C74)),"",IF(OR(G73="-",G74="-"),IF(G73="-",1,-1)*'Masters Quals'!A8,IF(ABS(G73-G74)&gt;'Masters Quals'!A9,IF(G73-G74&gt;'Masters Quals'!A9,1,-1)*'Masters Quals'!A9,ROUND(G73-G74,3))))))</f>
        <v/>
      </c>
      <c r="K74" s="100"/>
      <c r="L74" s="101"/>
      <c r="M74" s="101"/>
      <c r="N74" s="101"/>
      <c r="O74" s="252" t="str">
        <v/>
      </c>
      <c r="P74" s="245" t="str">
        <v/>
      </c>
      <c r="Q74" s="246" t="str">
        <f>IF(AND(LEFT(K73,1)="D",LEFT(K74,1)="D"),"",IF(OR(K73="DNR",K74="DNR"),"by "&amp;ABS(R74)&amp;" seconds",IF(OR(ISBLANK(K73),ISBLANK(K74),O73=O74),"","by "&amp;ABS(R74)&amp;" seconds")))</f>
        <v/>
      </c>
      <c r="R74" s="218" t="str">
        <f>IF(AND(LEFT(K73,1)="D",LEFT(K74,1)="D"),"0",IF(OR(K73="DNR",K74="DNR"),IF(K73="DNR",1,-1)*'Masters Quals'!A8,IF(OR(ISBLANK(K73),ISBLANK(K74)),"",IF(OR(O73="-",O74="-"),IF(O73="-",1,-1)*'Masters Quals'!A8,IF(ABS(O73-O74)&gt;'Masters Quals'!A9,IF(O73-O74&gt;'Masters Quals'!A9,1,-1)*'Masters Quals'!A9,ROUND(O73-O74,3))))))</f>
        <v/>
      </c>
      <c r="S74" s="247" t="str">
        <f>IF(B74="BYE","(BYE)",IF(ISERROR(J74+R74)=TRUE,"",IF(J74+R74=0,"","by "&amp;ABS(J74+R74)&amp;" seconds")))</f>
        <v>(BYE)</v>
      </c>
      <c r="T74" s="169"/>
      <c r="U74" s="274" t="str">
        <f>IF(B74="BYE", B74, IF(ISERROR(J74+R74)=TRUE,"",IF(J74+R74&gt;0,B73,B74)))</f>
        <v>BYE</v>
      </c>
      <c r="V74" s="275"/>
      <c r="W74" s="274"/>
    </row>
    <row r="75" spans="1:23" ht="25.5" customHeight="1">
      <c r="A75" s="207">
        <f>IF(S66=B66, A66, A67)</f>
        <v>2</v>
      </c>
      <c r="B75" s="326" t="str">
        <f>IF(A3&gt;4,IF(S66="TIE - HOLD RUNOFF","",S66),IF(A3&lt;4,"BYE",IF(ISERROR(VLOOKUP(A75,'Masters Quals'!AO12:'Masters Quals'!AQ111,3,FALSE))=TRUE,"BYE",VLOOKUP(A75,'Masters Quals'!AO12:'Masters Quals'!AQ111,3,FALSE))))</f>
        <v>BYE</v>
      </c>
      <c r="C75" s="88"/>
      <c r="D75" s="89"/>
      <c r="E75" s="310"/>
      <c r="F75" s="310"/>
      <c r="G75" s="236" t="str">
        <v/>
      </c>
      <c r="H75" s="223" t="str">
        <v/>
      </c>
      <c r="I75" s="224" t="str">
        <f>IF(AND(LEFT(C75,1)="D",LEFT(C76,1)="D"),"",IF(OR(C75="DNR",C76="DNR"),IF(C75="DNR",B76,B75),IF(OR(ISBLANK(C75),ISBLANK(C76)),"",IF(G75=G76,"TIE",IF(G75&gt;G76,B76,B75)))))</f>
        <v/>
      </c>
      <c r="J75" s="168"/>
      <c r="K75" s="102"/>
      <c r="L75" s="103"/>
      <c r="M75" s="309"/>
      <c r="N75" s="309"/>
      <c r="O75" s="260" t="str">
        <v/>
      </c>
      <c r="P75" s="249" t="str">
        <v/>
      </c>
      <c r="Q75" s="250" t="str">
        <f>IF(AND(LEFT(K75,1)="D",LEFT(K76,1)="D"),"",IF(OR(K75="DNR",K76="DNR"),IF(K75="DNR",B76,B75),IF(OR(ISBLANK(K75),ISBLANK(K76)),"",IF(O75=O76,"TIE",IF(O75&gt;O76,B76,B75)))))</f>
        <v/>
      </c>
      <c r="R75" s="168"/>
      <c r="S75" s="251" t="str">
        <f>IF(B76="BYE", B75, IF(ISERROR(J76+R76)=TRUE,"",IF(J76+R76=0,"TIE - HOLD RUNOFF",IF(J76+R76&gt;0,B76,B75))))</f>
        <v>BYE</v>
      </c>
      <c r="T75" s="169"/>
      <c r="U75" s="274"/>
      <c r="V75" s="275"/>
      <c r="W75" s="274"/>
    </row>
    <row r="76" spans="1:23" ht="25.5" customHeight="1" thickBot="1">
      <c r="A76" s="211">
        <f>IF(S68=B68, A68, A69)</f>
        <v>3</v>
      </c>
      <c r="B76" s="327" t="str">
        <f>IF(A3&gt;4,IF(S68="TIE - HOLD RUNOFF","",S68),IF(A3&lt;4,"BYE",IF(ISERROR(VLOOKUP(A76,'Masters Quals'!AO12:'Masters Quals'!AQ111,3,FALSE))=TRUE,"BYE",VLOOKUP(A76,'Masters Quals'!AO12:'Masters Quals'!AQ111,3,FALSE))))</f>
        <v>BYE</v>
      </c>
      <c r="C76" s="90"/>
      <c r="D76" s="91"/>
      <c r="E76" s="91"/>
      <c r="F76" s="91"/>
      <c r="G76" s="228" t="str">
        <v/>
      </c>
      <c r="H76" s="229" t="str">
        <v/>
      </c>
      <c r="I76" s="230" t="str">
        <f>IF(AND(LEFT(C75,1)="D",LEFT(C76,1)="D"),"",IF(OR(C75="DNR",C76="DNR"),"by "&amp;ABS(J76)&amp;" seconds",IF(OR(ISBLANK(C75),ISBLANK(C76),G75=G76),"","by "&amp;ABS(J76)&amp;" seconds")))</f>
        <v/>
      </c>
      <c r="J76" s="218" t="str">
        <f>IF(AND(LEFT(C75,1)="D",LEFT(C76,1)="D"),"0",IF(OR(C75="DNR",C76="DNR"),IF(C75="DNR",1,-1)*'Masters Quals'!A8,IF(OR(ISBLANK(C75),ISBLANK(C76)),"",IF(OR(G75="-",G76="-"),IF(G75="-",1,-1)*'Masters Quals'!A8,IF(ABS(G75-G76)&gt;'Masters Quals'!A9,IF(G75-G76&gt;'Masters Quals'!A9,1,-1)*'Masters Quals'!A9,ROUND(G75-G76,3))))))</f>
        <v/>
      </c>
      <c r="K76" s="105"/>
      <c r="L76" s="106"/>
      <c r="M76" s="106"/>
      <c r="N76" s="106"/>
      <c r="O76" s="253" t="str">
        <v/>
      </c>
      <c r="P76" s="254" t="str">
        <v/>
      </c>
      <c r="Q76" s="255" t="str">
        <f>IF(AND(LEFT(K75,1)="D",LEFT(K76,1)="D"),"",IF(OR(K75="DNR",K76="DNR"),"by "&amp;ABS(R76)&amp;" seconds",IF(OR(ISBLANK(K75),ISBLANK(K76),O75=O76),"","by "&amp;ABS(R76)&amp;" seconds")))</f>
        <v/>
      </c>
      <c r="R76" s="218" t="str">
        <f>IF(AND(LEFT(K75,1)="D",LEFT(K76,1)="D"),"0",IF(OR(K75="DNR",K76="DNR"),IF(K75="DNR",1,-1)*'Masters Quals'!A8,IF(OR(ISBLANK(K75),ISBLANK(K76)),"",IF(OR(O75="-",O76="-"),IF(O75="-",1,-1)*'Masters Quals'!A8,IF(ABS(O75-O76)&gt;'Masters Quals'!A9,IF(O75-O76&gt;'Masters Quals'!A9,1,-1)*'Masters Quals'!A9,ROUND(O75-O76,3))))))</f>
        <v/>
      </c>
      <c r="S76" s="256" t="str">
        <f>IF(B76="BYE","(BYE)",IF(ISERROR(J76+R76)=TRUE,"",IF(J76+R76=0,"","by "&amp;ABS(J76+R76)&amp;" seconds")))</f>
        <v>(BYE)</v>
      </c>
      <c r="T76" s="169"/>
      <c r="U76" s="274" t="str">
        <f>IF(B76="BYE", B76, IF(ISERROR(J76+R76)=TRUE,"",IF(J76+R76&gt;0,B75,B76)))</f>
        <v>BYE</v>
      </c>
      <c r="V76" s="275"/>
      <c r="W76" s="274"/>
    </row>
    <row r="77" spans="1:23" ht="16.5" thickTop="1">
      <c r="C77" s="92"/>
      <c r="D77" s="92"/>
      <c r="E77" s="92"/>
      <c r="F77" s="92"/>
      <c r="G77" s="231"/>
      <c r="H77" s="231"/>
      <c r="I77" s="232"/>
      <c r="J77" s="168"/>
      <c r="K77" s="92"/>
      <c r="L77" s="92"/>
      <c r="M77" s="92"/>
      <c r="N77" s="92"/>
      <c r="O77" s="231"/>
      <c r="P77" s="231"/>
      <c r="Q77" s="232"/>
      <c r="R77" s="168"/>
      <c r="S77" s="232"/>
      <c r="T77" s="169"/>
      <c r="U77" s="274"/>
      <c r="V77" s="275"/>
      <c r="W77" s="274"/>
    </row>
    <row r="78" spans="1:23" ht="15.75">
      <c r="C78" s="92"/>
      <c r="D78" s="92"/>
      <c r="E78" s="92"/>
      <c r="F78" s="92"/>
      <c r="G78" s="231"/>
      <c r="H78" s="231"/>
      <c r="I78" s="232"/>
      <c r="J78" s="168"/>
      <c r="K78" s="92"/>
      <c r="L78" s="92"/>
      <c r="M78" s="92"/>
      <c r="N78" s="92"/>
      <c r="O78" s="231"/>
      <c r="P78" s="231"/>
      <c r="Q78" s="232"/>
      <c r="R78" s="168"/>
      <c r="S78" s="232"/>
      <c r="T78" s="169"/>
      <c r="U78" s="274"/>
      <c r="V78" s="275"/>
      <c r="W78" s="274"/>
    </row>
    <row r="79" spans="1:23" ht="24" thickBot="1">
      <c r="B79" s="1" t="s">
        <v>33</v>
      </c>
      <c r="C79" s="92"/>
      <c r="D79" s="92"/>
      <c r="E79" s="92"/>
      <c r="F79" s="92"/>
      <c r="G79" s="231"/>
      <c r="H79" s="231"/>
      <c r="I79" s="232"/>
      <c r="J79" s="168"/>
      <c r="K79" s="92"/>
      <c r="L79" s="92"/>
      <c r="M79" s="92"/>
      <c r="N79" s="92"/>
      <c r="O79" s="231"/>
      <c r="P79" s="231"/>
      <c r="Q79" s="232"/>
      <c r="R79" s="168"/>
      <c r="S79" s="232"/>
      <c r="T79" s="169"/>
      <c r="U79" s="274"/>
      <c r="V79" s="275"/>
      <c r="W79" s="274"/>
    </row>
    <row r="80" spans="1:23" ht="25.5" customHeight="1" thickTop="1">
      <c r="A80" s="197">
        <f>IF(B74="BYE",IF(S75=B75,A76,A75),IF(S73=B73, A74, A73))</f>
        <v>3</v>
      </c>
      <c r="B80" s="198" t="str">
        <f>IF(A3&gt;2,IF(B74="BYE","BYE",IF(U74="","",U74)),IF(ISERROR(VLOOKUP(A80,'Masters Quals'!AO12:'Masters Quals'!AQ111,3,FALSE))=TRUE,"BYE",VLOOKUP(A80,'Masters Quals'!AO12:'Masters Quals'!AQ111,3,FALSE)))</f>
        <v>BYE</v>
      </c>
      <c r="C80" s="94"/>
      <c r="D80" s="95"/>
      <c r="E80" s="95"/>
      <c r="F80" s="95"/>
      <c r="G80" s="65" t="str">
        <f t="array" ref="G80:G81">IF(LEFT(C80:C81,1)="D","-",IF(D80:D81&gt;'Masters Quals'!A6,"-",IF(C80:C81&gt;0,C80:C81+D80:D81*'Masters Quals'!A5+F80:F81*'Masters Quals'!A7,"")))</f>
        <v/>
      </c>
      <c r="H80" s="216" t="str">
        <f t="array" ref="H80:H81">IF(G80:G81="","",IF(G80:G81="-","",RANK(G80:G81,G80:G81,1)))</f>
        <v/>
      </c>
      <c r="I80" s="217" t="str">
        <f>IF(AND(LEFT(C80,1)="D",LEFT(C81,1)="D"),"",IF(OR(C80="DNR",C81="DNR"),IF(C80="DNR",B81,B80),IF(OR(ISBLANK(C80),ISBLANK(C81)),"",IF(G80=G81,"TIE",IF(G80&gt;G81,B81,B80)))))</f>
        <v/>
      </c>
      <c r="J80" s="239"/>
      <c r="K80" s="98"/>
      <c r="L80" s="99"/>
      <c r="M80" s="99"/>
      <c r="N80" s="99"/>
      <c r="O80" s="240" t="str">
        <f t="array" ref="O80:O81">IF(LEFT(K80:K81,1)="D","-",IF(L80:L81&gt;'Masters Quals'!A6,"-",IF(K80:K81&gt;0,K80:K81+L80:L81*'Masters Quals'!A5+N80:N81*'Masters Quals'!A7,"")))</f>
        <v/>
      </c>
      <c r="P80" s="241" t="str">
        <f t="array" ref="P80:P81">IF(O80:O81="","",IF(O80:O81="-","",RANK(O80:O81,O80:O81,1)))</f>
        <v/>
      </c>
      <c r="Q80" s="242" t="str">
        <f>IF(AND(LEFT(K80,1)="D",LEFT(K81,1)="D"),"",IF(OR(K80="DNR",K81="DNR"),IF(K80="DNR",B81,B80),IF(OR(ISBLANK(K80),ISBLANK(K81)),"",IF(O80=O81,"TIE",IF(O80&gt;O81,B81,B80)))))</f>
        <v/>
      </c>
      <c r="R80" s="168"/>
      <c r="S80" s="243" t="str">
        <f>IF(B80="BYE", B81, IF(ISERROR(J81+R81)=TRUE,"",IF(J81+R81=0,"TIE - HOLD RUNOFF",IF(J81+R81&gt;0,B81,B80))))</f>
        <v>BYE</v>
      </c>
      <c r="T80" s="169" t="str">
        <f t="array" ref="T80:T81">IF(W80:W81="","",IF(ISERROR(W80:W81)=TRUE,"",2+RANK(W80:W81,W80:W81,1)))</f>
        <v/>
      </c>
      <c r="U80" s="274" t="str">
        <f>IF(B81="BYE", B80, IF(ISERROR(J81+R81)=TRUE,"",IF(J81+R81&gt;0,B81,B80)))</f>
        <v>BYE</v>
      </c>
      <c r="V80" s="168" t="str">
        <f>IF(ISERROR(VLOOKUP(U80,'Masters Quals'!U12:V111,2,FALSE))=TRUE,"",VLOOKUP(U80,'Masters Quals'!U12:V111,2,FALSE))</f>
        <v/>
      </c>
      <c r="W80" s="170" t="str">
        <f>IF(ISERROR(VLOOKUP(U80,'Masters Quals'!AL12:AO111,4,FALSE))=TRUE,"",VLOOKUP(U80,'Masters Quals'!AL12:AO111,4,FALSE))</f>
        <v/>
      </c>
    </row>
    <row r="81" spans="1:23" ht="25.5" customHeight="1" thickBot="1">
      <c r="A81" s="211">
        <f>IF(B74="BYE",A74,IF(S75=B75, A76, A75))</f>
        <v>4</v>
      </c>
      <c r="B81" s="328" t="str">
        <f>IF(A3&gt;2,IF(B76="BYE","BYE",IF(U76="","",U76)),IF(ISERROR(VLOOKUP(A81,'Masters Quals'!AO12:'Masters Quals'!AQ111,3,FALSE))=TRUE,"BYE",VLOOKUP(A81,'Masters Quals'!AO12:'Masters Quals'!AQ111,3,FALSE)))</f>
        <v>BYE</v>
      </c>
      <c r="C81" s="90"/>
      <c r="D81" s="91"/>
      <c r="E81" s="91"/>
      <c r="F81" s="91"/>
      <c r="G81" s="228" t="str">
        <v/>
      </c>
      <c r="H81" s="229" t="str">
        <v/>
      </c>
      <c r="I81" s="230" t="str">
        <f>IF(AND(LEFT(C80,1)="D",LEFT(C81,1)="D"),"",IF(OR(C80="DNR",C81="DNR"),"by "&amp;ABS(J81)&amp;" seconds",IF(OR(ISBLANK(C80),ISBLANK(C81),G80=G81),"","by "&amp;ABS(J81)&amp;" seconds")))</f>
        <v/>
      </c>
      <c r="J81" s="218" t="str">
        <f>IF(AND(LEFT(C80,1)="D",LEFT(C81,1)="D"),"0",IF(OR(C80="DNR",C81="DNR"),IF(C80="DNR",1,-1)*'Masters Quals'!A8,IF(OR(ISBLANK(C80),ISBLANK(C81)),"",IF(OR(G80="-",G81="-"),IF(G80="-",1,-1)*'Masters Quals'!A8,IF(ABS(G80-G81)&gt;'Masters Quals'!A9,IF(G80-G81&gt;'Masters Quals'!A9,1,-1)*'Masters Quals'!A9,ROUND(G80-G81,3))))))</f>
        <v/>
      </c>
      <c r="K81" s="105"/>
      <c r="L81" s="106"/>
      <c r="M81" s="106"/>
      <c r="N81" s="106"/>
      <c r="O81" s="253" t="str">
        <v/>
      </c>
      <c r="P81" s="254" t="str">
        <v/>
      </c>
      <c r="Q81" s="255" t="str">
        <f>IF(AND(LEFT(K80,1)="D",LEFT(K81,1)="D"),"",IF(OR(K80="DNR",K81="DNR"),"by "&amp;ABS(R81)&amp;" seconds",IF(OR(ISBLANK(K80),ISBLANK(K81),O80=O81),"","by "&amp;ABS(R81)&amp;" seconds")))</f>
        <v/>
      </c>
      <c r="R81" s="218" t="str">
        <f>IF(AND(LEFT(K80,1)="D",LEFT(K81,1)="D"),"0",IF(OR(K80="DNR",K81="DNR"),IF(K80="DNR",1,-1)*'Masters Quals'!A8,IF(OR(ISBLANK(K80),ISBLANK(K81)),"",IF(OR(O80="-",O81="-"),IF(O80="-",1,-1)*'Masters Quals'!A8,IF(ABS(O80-O81)&gt;'Masters Quals'!A9,IF(O80-O81&gt;'Masters Quals'!A9,1,-1)*'Masters Quals'!A9,ROUND(O80-O81,3))))))</f>
        <v/>
      </c>
      <c r="S81" s="256" t="str">
        <f>IF(B81="BYE","(BYE)",IF(ISERROR(J81+R81)=TRUE,"",IF(J81+R81=0,"","by "&amp;ABS(J81+R81)&amp;" seconds")))</f>
        <v>(BYE)</v>
      </c>
      <c r="T81" s="169" t="str">
        <v/>
      </c>
      <c r="U81" s="274" t="str">
        <f>IF(B81="BYE", B81, IF(ISERROR(J81+R81)=TRUE,"",IF(J81+R81&gt;0,B80,B81)))</f>
        <v>BYE</v>
      </c>
      <c r="V81" s="168" t="str">
        <f>IF(ISERROR(VLOOKUP(U81,'Masters Quals'!U12:V111,2,FALSE))=TRUE,"",VLOOKUP(U81,'Masters Quals'!U12:V111,2,FALSE))</f>
        <v/>
      </c>
      <c r="W81" s="170" t="str">
        <f>IF(ISERROR(VLOOKUP(U81,'Masters Quals'!AL12:AO111,4,FALSE))=TRUE,"",VLOOKUP(U81,'Masters Quals'!AL12:AO111,4,FALSE))</f>
        <v/>
      </c>
    </row>
    <row r="82" spans="1:23" ht="16.5" thickTop="1">
      <c r="C82" s="92"/>
      <c r="D82" s="92"/>
      <c r="E82" s="92"/>
      <c r="F82" s="92"/>
      <c r="G82" s="231"/>
      <c r="H82" s="231"/>
      <c r="I82" s="232"/>
      <c r="J82" s="168"/>
      <c r="K82" s="92"/>
      <c r="L82" s="92"/>
      <c r="M82" s="92"/>
      <c r="N82" s="92"/>
      <c r="O82" s="231"/>
      <c r="P82" s="231"/>
      <c r="Q82" s="232"/>
      <c r="R82" s="168"/>
      <c r="S82" s="232"/>
      <c r="T82" s="169"/>
      <c r="U82" s="274"/>
      <c r="V82" s="276"/>
      <c r="W82" s="170"/>
    </row>
    <row r="83" spans="1:23" ht="15.75">
      <c r="C83" s="92"/>
      <c r="D83" s="92"/>
      <c r="E83" s="92"/>
      <c r="F83" s="92"/>
      <c r="G83" s="231"/>
      <c r="H83" s="231"/>
      <c r="I83" s="232"/>
      <c r="J83" s="168"/>
      <c r="K83" s="92"/>
      <c r="L83" s="92"/>
      <c r="M83" s="92"/>
      <c r="N83" s="92"/>
      <c r="O83" s="231"/>
      <c r="P83" s="231"/>
      <c r="Q83" s="232"/>
      <c r="R83" s="168"/>
      <c r="S83" s="232"/>
      <c r="T83" s="169"/>
      <c r="U83" s="274"/>
      <c r="V83" s="276"/>
      <c r="W83" s="170"/>
    </row>
    <row r="84" spans="1:23" ht="24" thickBot="1">
      <c r="B84" s="1" t="s">
        <v>23</v>
      </c>
      <c r="C84" s="92"/>
      <c r="D84" s="92"/>
      <c r="E84" s="92"/>
      <c r="F84" s="92"/>
      <c r="G84" s="231"/>
      <c r="H84" s="231"/>
      <c r="I84" s="232"/>
      <c r="J84" s="168"/>
      <c r="K84" s="92"/>
      <c r="L84" s="92"/>
      <c r="M84" s="92"/>
      <c r="N84" s="92"/>
      <c r="O84" s="231"/>
      <c r="P84" s="231"/>
      <c r="Q84" s="232"/>
      <c r="R84" s="168"/>
      <c r="S84" s="232"/>
      <c r="T84" s="169"/>
      <c r="U84" s="274"/>
      <c r="V84" s="276"/>
      <c r="W84" s="170"/>
    </row>
    <row r="85" spans="1:23" ht="25.5" customHeight="1" thickTop="1">
      <c r="A85" s="197">
        <f>IF(S73=B73, A73, A74)</f>
        <v>1</v>
      </c>
      <c r="B85" s="198" t="str">
        <f>IF(A3&gt;2,IF(S73="TIE - HOLD RUNOFF","",S73),IF(ISERROR(VLOOKUP(A85,'Masters Quals'!AO12:'Masters Quals'!AQ111,3,FALSE))=TRUE,"BYE",VLOOKUP(A85,'Masters Quals'!AO12:'Masters Quals'!AQ111,3,FALSE)))</f>
        <v>BYE</v>
      </c>
      <c r="C85" s="94"/>
      <c r="D85" s="95"/>
      <c r="E85" s="95"/>
      <c r="F85" s="95"/>
      <c r="G85" s="65" t="str">
        <f t="array" ref="G85:G86">IF(LEFT(C85:C86,1)="D","-",IF(D85:D86&gt;'Masters Quals'!A6,"-",IF(C85:C86&gt;0,C85:C86+D85:D86*'Masters Quals'!A5+F85:F86*'Masters Quals'!A7,"")))</f>
        <v/>
      </c>
      <c r="H85" s="216" t="str">
        <f t="array" ref="H85:H86">IF(G85:G86="","",IF(G85:G86="-","",RANK(G85:G86,G85:G86,1)))</f>
        <v/>
      </c>
      <c r="I85" s="217" t="str">
        <f>IF(AND(LEFT(C85,1)="D",LEFT(C86,1)="D"),"",IF(OR(C85="DNR",C86="DNR"),IF(C85="DNR",B86,B85),IF(OR(ISBLANK(C85),ISBLANK(C86)),"",IF(G85=G86,"TIE",IF(G85&gt;G86,B86,B85)))))</f>
        <v/>
      </c>
      <c r="J85" s="168"/>
      <c r="K85" s="98"/>
      <c r="L85" s="99"/>
      <c r="M85" s="99"/>
      <c r="N85" s="99"/>
      <c r="O85" s="240" t="str">
        <f t="array" ref="O85:O86">IF(LEFT(K85:K86,1)="D","-",IF(L85:L86&gt;'Masters Quals'!A6,"-",IF(K85:K86&gt;0,K85:K86+L85:L86*'Masters Quals'!A5+N85:N86*'Masters Quals'!A7,"")))</f>
        <v/>
      </c>
      <c r="P85" s="241" t="str">
        <f t="array" ref="P85:P86">IF(O85:O86="","",IF(O85:O86="-","",RANK(O85:O86,O85:O86,1)))</f>
        <v/>
      </c>
      <c r="Q85" s="242" t="str">
        <f>IF(AND(LEFT(K85,1)="D",LEFT(K86,1)="D"),"",IF(OR(K85="DNR",K86="DNR"),IF(K85="DNR",B86,B85),IF(OR(ISBLANK(K85),ISBLANK(K86)),"",IF(O85=O86,"TIE",IF(O85&gt;O86,B86,B85)))))</f>
        <v/>
      </c>
      <c r="R85" s="168"/>
      <c r="S85" s="243" t="str">
        <f>IF(B86="BYE", B85, IF(ISERROR(J86+R86)=TRUE,"",IF(J86+R86=0,"TIE - HOLD RUNOFF",IF(J86+R86&gt;0,B86,B85))))</f>
        <v>BYE</v>
      </c>
      <c r="T85" s="169" t="str">
        <f t="array" ref="T85:T86">IF(W85:W86="","",IF(ISERROR(W85:W86)=TRUE,"",RANK(W85:W86,W85:W86,1)))</f>
        <v/>
      </c>
      <c r="U85" s="274" t="str">
        <f>IF(B86="BYE", B85, IF(ISERROR(J86+R86)=TRUE,"",IF(J86+R86&gt;0,B86,B85)))</f>
        <v>BYE</v>
      </c>
      <c r="V85" s="168" t="str">
        <f>IF(ISERROR(VLOOKUP(U85,'Masters Quals'!U12:V111,2,FALSE))=TRUE,"",VLOOKUP(U85,'Masters Quals'!U12:V111,2,FALSE))</f>
        <v/>
      </c>
      <c r="W85" s="170" t="str">
        <f>IF(ISERROR(VLOOKUP(U85,'Masters Quals'!AL12:AO111,4,FALSE))=TRUE,"",VLOOKUP(U85,'Masters Quals'!AL12:AO111,4,FALSE))</f>
        <v/>
      </c>
    </row>
    <row r="86" spans="1:23" ht="25.5" customHeight="1" thickBot="1">
      <c r="A86" s="211">
        <f>IF(S75=B75, A75, A76)</f>
        <v>2</v>
      </c>
      <c r="B86" s="328" t="str">
        <f>IF(A3&gt;2,IF(S75="TIE - HOLD RUNOFF","",S75),IF(ISERROR(VLOOKUP(A86,'Masters Quals'!AO12:'Masters Quals'!AQ111,3,FALSE))=TRUE,"BYE",VLOOKUP(A86,'Masters Quals'!AO12:'Masters Quals'!AQ111,3,FALSE)))</f>
        <v>BYE</v>
      </c>
      <c r="C86" s="90"/>
      <c r="D86" s="91"/>
      <c r="E86" s="91"/>
      <c r="F86" s="91"/>
      <c r="G86" s="228" t="str">
        <v/>
      </c>
      <c r="H86" s="229" t="str">
        <v/>
      </c>
      <c r="I86" s="230" t="str">
        <f>IF(AND(LEFT(C85,1)="D",LEFT(C86,1)="D"),"",IF(OR(C85="DNR",C86="DNR"),"by "&amp;ABS(J86)&amp;" seconds",IF(OR(ISBLANK(C85),ISBLANK(C86),G85=G86),"","by "&amp;ABS(J86)&amp;" seconds")))</f>
        <v/>
      </c>
      <c r="J86" s="218" t="str">
        <f>IF(AND(LEFT(C85,1)="D",LEFT(C86,1)="D"),"0",IF(OR(C85="DNR",C86="DNR"),IF(C85="DNR",1,-1)*'Masters Quals'!A8,IF(OR(ISBLANK(C85),ISBLANK(C86)),"",IF(OR(G85="-",G86="-"),IF(G85="-",1,-1)*'Masters Quals'!A8,IF(ABS(G85-G86)&gt;'Masters Quals'!A9,IF(G85-G86&gt;'Masters Quals'!A9,1,-1)*'Masters Quals'!A9,ROUND(G85-G86,3))))))</f>
        <v/>
      </c>
      <c r="K86" s="105"/>
      <c r="L86" s="106"/>
      <c r="M86" s="106"/>
      <c r="N86" s="106"/>
      <c r="O86" s="253" t="str">
        <v/>
      </c>
      <c r="P86" s="254" t="str">
        <v/>
      </c>
      <c r="Q86" s="255" t="str">
        <f>IF(AND(LEFT(K85,1)="D",LEFT(K86,1)="D"),"",IF(OR(K85="DNR",K86="DNR"),"by "&amp;ABS(R86)&amp;" seconds",IF(OR(ISBLANK(K85),ISBLANK(K86),O85=O86),"","by "&amp;ABS(R86)&amp;" seconds")))</f>
        <v/>
      </c>
      <c r="R86" s="218" t="str">
        <f>IF(AND(LEFT(K85,1)="D",LEFT(K86,1)="D"),"0",IF(OR(K85="DNR",K86="DNR"),IF(K85="DNR",1,-1)*'Masters Quals'!A8,IF(OR(ISBLANK(K85),ISBLANK(K86)),"",IF(OR(O85="-",O86="-"),IF(O85="-",1,-1)*'Masters Quals'!A8,IF(ABS(O85-O86)&gt;'Masters Quals'!A9,IF(O85-O86&gt;'Masters Quals'!A9,1,-1)*'Masters Quals'!A9,ROUND(O85-O86,3))))))</f>
        <v/>
      </c>
      <c r="S86" s="256" t="str">
        <f>IF(B86="BYE","(BYE)",IF(ISERROR(J86+R86)=TRUE,"",IF(J86+R86=0,"","by "&amp;ABS(J86+R86)&amp;" seconds")))</f>
        <v>(BYE)</v>
      </c>
      <c r="T86" s="169" t="str">
        <v/>
      </c>
      <c r="U86" s="274" t="str">
        <f>IF(B86="BYE", B86, IF(ISERROR(J86+R86)=TRUE,"",IF(J86+R86&gt;0,B85,B86)))</f>
        <v>BYE</v>
      </c>
      <c r="V86" s="168" t="str">
        <f>IF(ISERROR(VLOOKUP(U86,'Masters Quals'!U12:V111,2,FALSE))=TRUE,"",VLOOKUP(U86,'Masters Quals'!U12:V111,2,FALSE))</f>
        <v/>
      </c>
      <c r="W86" s="170" t="str">
        <f>IF(ISERROR(VLOOKUP(U86,'Masters Quals'!AL12:AO111,4,FALSE))=TRUE,"",VLOOKUP(U86,'Masters Quals'!AL12:AO111,4,FALSE))</f>
        <v/>
      </c>
    </row>
    <row r="87" spans="1:23" ht="18.75" thickTop="1"/>
    <row r="88" spans="1:23" ht="18.75" thickBot="1"/>
    <row r="89" spans="1:23" ht="25.5" customHeight="1" thickTop="1" thickBot="1">
      <c r="A89" s="389" t="s">
        <v>36</v>
      </c>
      <c r="B89" s="390"/>
      <c r="C89" s="34"/>
      <c r="D89" s="34"/>
      <c r="E89" s="34"/>
      <c r="F89" s="34"/>
      <c r="G89" s="43"/>
      <c r="U89" s="148"/>
      <c r="V89" s="148"/>
    </row>
    <row r="90" spans="1:23" ht="78" customHeight="1" thickTop="1" thickBot="1">
      <c r="A90" s="329" t="s">
        <v>38</v>
      </c>
      <c r="B90" s="36" t="s">
        <v>30</v>
      </c>
      <c r="C90" s="330" t="s">
        <v>37</v>
      </c>
      <c r="D90" s="331" t="s">
        <v>32</v>
      </c>
      <c r="E90" s="332"/>
      <c r="F90" s="332"/>
      <c r="G90" s="333" t="s">
        <v>41</v>
      </c>
      <c r="U90" s="148"/>
      <c r="V90" s="148"/>
    </row>
    <row r="91" spans="1:23" ht="25.5" customHeight="1" thickTop="1">
      <c r="A91" s="30">
        <v>1</v>
      </c>
      <c r="B91" s="261" t="str">
        <f t="array" ref="B91">IF(S85="BYE","",S85)</f>
        <v/>
      </c>
      <c r="C91" s="65" t="str">
        <f>V85</f>
        <v/>
      </c>
      <c r="D91" s="262" t="str">
        <f>W85</f>
        <v/>
      </c>
      <c r="E91" s="312"/>
      <c r="F91" s="312"/>
      <c r="G91" s="46"/>
      <c r="H91"/>
      <c r="I91" s="282"/>
      <c r="J91"/>
      <c r="K91"/>
      <c r="L91"/>
      <c r="M91"/>
      <c r="N91"/>
      <c r="O91"/>
      <c r="P91"/>
      <c r="Q91"/>
      <c r="R91"/>
      <c r="S91"/>
      <c r="U91" s="148"/>
      <c r="V91" s="148"/>
    </row>
    <row r="92" spans="1:23" ht="25.5" customHeight="1">
      <c r="A92" s="31">
        <v>2</v>
      </c>
      <c r="B92" s="334" t="str">
        <f>IF(U86="BYE","",U86)</f>
        <v/>
      </c>
      <c r="C92" s="264" t="str">
        <f>V86</f>
        <v/>
      </c>
      <c r="D92" s="265" t="str">
        <f>W86</f>
        <v/>
      </c>
      <c r="E92" s="313"/>
      <c r="F92" s="313"/>
      <c r="G92" s="47"/>
      <c r="H92"/>
      <c r="I92" s="282"/>
      <c r="J92"/>
      <c r="K92"/>
      <c r="L92"/>
      <c r="M92"/>
      <c r="N92"/>
      <c r="Q92"/>
      <c r="R92"/>
      <c r="S92"/>
      <c r="U92" s="148"/>
      <c r="V92" s="148"/>
    </row>
    <row r="93" spans="1:23" ht="25.5" customHeight="1">
      <c r="A93" s="31">
        <v>3</v>
      </c>
      <c r="B93" s="335" t="str">
        <f>IF(S80="BYE","",S80)</f>
        <v/>
      </c>
      <c r="C93" s="267" t="str">
        <f>V80</f>
        <v/>
      </c>
      <c r="D93" s="265" t="str">
        <f>W80</f>
        <v/>
      </c>
      <c r="E93" s="313"/>
      <c r="F93" s="313"/>
      <c r="G93" s="47"/>
      <c r="H93"/>
      <c r="I93" s="282"/>
      <c r="J93"/>
      <c r="K93"/>
      <c r="L93"/>
      <c r="M93"/>
      <c r="N93"/>
      <c r="Q93"/>
      <c r="R93"/>
      <c r="S93"/>
      <c r="U93" s="148"/>
      <c r="V93" s="148"/>
    </row>
    <row r="94" spans="1:23" ht="25.5" customHeight="1">
      <c r="A94" s="31">
        <v>4</v>
      </c>
      <c r="B94" s="334" t="str">
        <f>IF(U81="BYE","",U81)</f>
        <v/>
      </c>
      <c r="C94" s="264" t="str">
        <f>V81</f>
        <v/>
      </c>
      <c r="D94" s="265" t="str">
        <f>W81</f>
        <v/>
      </c>
      <c r="E94" s="313"/>
      <c r="F94" s="313"/>
      <c r="G94" s="47"/>
      <c r="H94"/>
      <c r="I94" s="282"/>
      <c r="J94"/>
      <c r="K94"/>
      <c r="L94"/>
      <c r="M94"/>
      <c r="N94"/>
      <c r="Q94"/>
      <c r="R94"/>
      <c r="S94"/>
      <c r="U94" s="148"/>
      <c r="V94" s="148"/>
    </row>
    <row r="95" spans="1:23" ht="25.5" customHeight="1">
      <c r="A95" s="31">
        <v>5</v>
      </c>
      <c r="B95" s="335" t="str">
        <f>IF(ISERROR(VLOOKUP(5,T63:V69,2,FALSE))=TRUE,"",VLOOKUP(5,T63:V69,2,FALSE))</f>
        <v/>
      </c>
      <c r="C95" s="267" t="str">
        <f>IF(ISERROR(ROUND(VLOOKUP(5,T63:V69,3,FALSE),3))=TRUE,"",ROUND(VLOOKUP(5,T63:V69,3,FALSE),3))</f>
        <v/>
      </c>
      <c r="D95" s="265" t="str">
        <f>IF(ISERROR(VLOOKUP(5,T63:W69,4,FALSE))=TRUE,"",VLOOKUP(5,T63:W69,4,FALSE))</f>
        <v/>
      </c>
      <c r="E95" s="313"/>
      <c r="F95" s="313"/>
      <c r="G95" s="47"/>
      <c r="H95"/>
      <c r="I95"/>
      <c r="J95"/>
      <c r="K95"/>
      <c r="L95"/>
      <c r="M95"/>
      <c r="N95"/>
      <c r="Q95"/>
      <c r="R95"/>
      <c r="S95"/>
      <c r="U95" s="148"/>
      <c r="V95" s="148"/>
    </row>
    <row r="96" spans="1:23" ht="25.5" customHeight="1">
      <c r="A96" s="31">
        <v>6</v>
      </c>
      <c r="B96" s="334" t="str">
        <f>IF(ISERROR(VLOOKUP(6,T63:V69,2,FALSE))=TRUE,"",VLOOKUP(6,T63:V69,2,FALSE))</f>
        <v/>
      </c>
      <c r="C96" s="264" t="str">
        <f>IF(ISERROR(ROUND(VLOOKUP(6,T63:V69,3,FALSE),3))=TRUE,"",ROUND(VLOOKUP(6,T63:V69,3,FALSE),3))</f>
        <v/>
      </c>
      <c r="D96" s="265" t="str">
        <f>IF(ISERROR(VLOOKUP(6,T63:W69,4,FALSE))=TRUE,"",VLOOKUP(6,T63:W69,4,FALSE))</f>
        <v/>
      </c>
      <c r="E96" s="313"/>
      <c r="F96" s="313"/>
      <c r="G96" s="47"/>
      <c r="H96"/>
      <c r="I96"/>
      <c r="J96"/>
      <c r="K96"/>
      <c r="L96"/>
      <c r="M96"/>
      <c r="N96"/>
      <c r="O96"/>
      <c r="P96"/>
      <c r="Q96"/>
      <c r="R96"/>
      <c r="S96"/>
      <c r="U96" s="148"/>
      <c r="V96" s="148"/>
    </row>
    <row r="97" spans="1:22" ht="25.5" customHeight="1">
      <c r="A97" s="31">
        <v>7</v>
      </c>
      <c r="B97" s="335" t="str">
        <f>IF(ISERROR(VLOOKUP(7,T63:V69,2,FALSE))=TRUE,"",VLOOKUP(7,T63:V69,2,FALSE))</f>
        <v/>
      </c>
      <c r="C97" s="267" t="str">
        <f>IF(ISERROR(ROUND(VLOOKUP(7,T63:V69,3,FALSE),3))=TRUE,"",ROUND(VLOOKUP(7,T63:V69,3,FALSE),3))</f>
        <v/>
      </c>
      <c r="D97" s="265" t="str">
        <f>IF(ISERROR(VLOOKUP(7,T63:W69,4,FALSE))=TRUE,"",VLOOKUP(7,T63:W69,4,FALSE))</f>
        <v/>
      </c>
      <c r="E97" s="313"/>
      <c r="F97" s="313"/>
      <c r="G97" s="47"/>
      <c r="H97"/>
      <c r="I97"/>
      <c r="J97"/>
      <c r="K97"/>
      <c r="L97"/>
      <c r="M97"/>
      <c r="N97"/>
      <c r="O97"/>
      <c r="P97"/>
      <c r="Q97"/>
      <c r="R97"/>
      <c r="S97"/>
      <c r="U97" s="148"/>
      <c r="V97" s="148"/>
    </row>
    <row r="98" spans="1:22" ht="25.5" customHeight="1">
      <c r="A98" s="31">
        <v>8</v>
      </c>
      <c r="B98" s="334" t="str">
        <f>IF(ISERROR(VLOOKUP(8,T63:V69,2,FALSE))=TRUE,"",VLOOKUP(8,T63:V69,2,FALSE))</f>
        <v/>
      </c>
      <c r="C98" s="264" t="str">
        <f>IF(ISERROR(ROUND(VLOOKUP(8,T63:V69,3,FALSE),3))=TRUE,"",ROUND(VLOOKUP(8,T63:V69,3,FALSE),3))</f>
        <v/>
      </c>
      <c r="D98" s="265" t="str">
        <f>IF(ISERROR(VLOOKUP(8,T63:W69,4,FALSE))=TRUE,"",VLOOKUP(8,T63:W69,4,FALSE))</f>
        <v/>
      </c>
      <c r="E98" s="313"/>
      <c r="F98" s="313"/>
      <c r="G98" s="47"/>
      <c r="H98"/>
      <c r="I98"/>
      <c r="J98"/>
      <c r="K98"/>
      <c r="L98"/>
      <c r="M98"/>
      <c r="N98"/>
      <c r="O98"/>
      <c r="P98"/>
      <c r="Q98"/>
      <c r="R98"/>
      <c r="S98"/>
    </row>
    <row r="99" spans="1:22" ht="25.5" customHeight="1">
      <c r="A99" s="33">
        <v>9</v>
      </c>
      <c r="B99" s="268" t="str">
        <f>IF(ISERROR(VLOOKUP(9,T44:V58,2,FALSE))=TRUE,"",VLOOKUP(9,T44:V58,2,FALSE))</f>
        <v/>
      </c>
      <c r="C99" s="267" t="str">
        <f>IF(ISERROR(ROUND(VLOOKUP(9,T44:V58,3,FALSE),3))=TRUE,"",ROUND(VLOOKUP(9,T44:V58,3,FALSE),3))</f>
        <v/>
      </c>
      <c r="D99" s="269" t="str">
        <f>IF(ISERROR(VLOOKUP(9,T44:W58,4,FALSE))=TRUE,"",VLOOKUP(9,T44:W58,4,FALSE))</f>
        <v/>
      </c>
      <c r="E99" s="314"/>
      <c r="F99" s="314"/>
      <c r="G99" s="48"/>
      <c r="H99"/>
      <c r="I99"/>
      <c r="J99"/>
      <c r="K99"/>
      <c r="L99"/>
      <c r="M99"/>
      <c r="N99"/>
      <c r="O99"/>
      <c r="P99"/>
      <c r="Q99"/>
      <c r="R99"/>
      <c r="S99"/>
    </row>
    <row r="100" spans="1:22" ht="25.5" customHeight="1">
      <c r="A100" s="31">
        <v>10</v>
      </c>
      <c r="B100" s="334" t="str">
        <f>IF(ISERROR(VLOOKUP(10,T44:V58,2,FALSE))=TRUE,"",VLOOKUP(10,T44:V58,2,FALSE))</f>
        <v/>
      </c>
      <c r="C100" s="264" t="str">
        <f>IF(ISERROR(ROUND(VLOOKUP(10,T44:V58,3,FALSE),3))=TRUE,"",ROUND(VLOOKUP(10,T44:V58,3,FALSE),3))</f>
        <v/>
      </c>
      <c r="D100" s="265" t="str">
        <f>IF(ISERROR(VLOOKUP(10,T44:W58,4,FALSE))=TRUE,"",VLOOKUP(10,T44:W58,4,FALSE))</f>
        <v/>
      </c>
      <c r="E100" s="313"/>
      <c r="F100" s="313"/>
      <c r="G100" s="47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22" ht="25.5" customHeight="1">
      <c r="A101" s="31">
        <v>11</v>
      </c>
      <c r="B101" s="335" t="str">
        <f>IF(ISERROR(VLOOKUP(11,T44:V58,2,FALSE))=TRUE,"",VLOOKUP(11,T44:V58,2,FALSE))</f>
        <v/>
      </c>
      <c r="C101" s="267" t="str">
        <f>IF(ISERROR(ROUND(VLOOKUP(11,T44:V58,3,FALSE),3))=TRUE,"",ROUND(VLOOKUP(11,T44:V58,3,FALSE),3))</f>
        <v/>
      </c>
      <c r="D101" s="265" t="str">
        <f>IF(ISERROR(VLOOKUP(11,T44:W58,4,FALSE))=TRUE,"",VLOOKUP(11,T44:W58,4,FALSE))</f>
        <v/>
      </c>
      <c r="E101" s="313"/>
      <c r="F101" s="313"/>
      <c r="G101" s="4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22" ht="25.5" customHeight="1">
      <c r="A102" s="31">
        <v>12</v>
      </c>
      <c r="B102" s="334" t="str">
        <f>IF(ISERROR(VLOOKUP(12,T44:V58,2,FALSE))=TRUE,"",VLOOKUP(12,T44:V58,2,FALSE))</f>
        <v/>
      </c>
      <c r="C102" s="264" t="str">
        <f>IF(ISERROR(ROUND(VLOOKUP(12,T44:V58,3,FALSE),3))=TRUE,"",ROUND(VLOOKUP(12,T44:V58,3,FALSE),3))</f>
        <v/>
      </c>
      <c r="D102" s="265" t="str">
        <f>IF(ISERROR(VLOOKUP(12,T44:W58,4,FALSE))=TRUE,"",VLOOKUP(12,T44:W58,4,FALSE))</f>
        <v/>
      </c>
      <c r="E102" s="313"/>
      <c r="F102" s="313"/>
      <c r="G102" s="4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22" ht="25.5" customHeight="1">
      <c r="A103" s="31">
        <v>13</v>
      </c>
      <c r="B103" s="335" t="str">
        <f>IF(ISERROR(VLOOKUP(13,T44:V58,2,FALSE))=TRUE,"",VLOOKUP(13,T44:V58,2,FALSE))</f>
        <v/>
      </c>
      <c r="C103" s="267" t="str">
        <f>IF(ISERROR(ROUND(VLOOKUP(13,T44:V58,3,FALSE),3))=TRUE,"",ROUND(VLOOKUP(13,T44:V58,3,FALSE),3))</f>
        <v/>
      </c>
      <c r="D103" s="265" t="str">
        <f>IF(ISERROR(VLOOKUP(13,T44:W58,4,FALSE))=TRUE,"",VLOOKUP(13,T44:W58,4,FALSE))</f>
        <v/>
      </c>
      <c r="E103" s="313"/>
      <c r="F103" s="313"/>
      <c r="G103" s="47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22" ht="25.5" customHeight="1">
      <c r="A104" s="31">
        <v>14</v>
      </c>
      <c r="B104" s="334" t="str">
        <f>IF(ISERROR(VLOOKUP(14,T44:V58,2,FALSE))=TRUE,"",VLOOKUP(14,T44:V58,2,FALSE))</f>
        <v/>
      </c>
      <c r="C104" s="264" t="str">
        <f>IF(ISERROR(ROUND(VLOOKUP(14,T44:V58,3,FALSE),3)),"",ROUND(VLOOKUP(14,T44:V58,3,FALSE),3))</f>
        <v/>
      </c>
      <c r="D104" s="265" t="str">
        <f>IF(ISERROR(VLOOKUP(14,T44:W58,4,FALSE)),"",VLOOKUP(14,T44:W58,4,FALSE))</f>
        <v/>
      </c>
      <c r="E104" s="313"/>
      <c r="F104" s="313"/>
      <c r="G104" s="47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22" ht="25.5" customHeight="1">
      <c r="A105" s="31">
        <v>15</v>
      </c>
      <c r="B105" s="335" t="str">
        <f>IF(ISERROR(VLOOKUP(15,T44:V58,2,FALSE))=TRUE,"",VLOOKUP(15,T44:V58,2,FALSE))</f>
        <v/>
      </c>
      <c r="C105" s="267" t="str">
        <f>IF(ISERROR(ROUND(VLOOKUP(15,T44:V58,3,FALSE),3))=TRUE,"",ROUND(VLOOKUP(15,T44:V58,3,FALSE),3))</f>
        <v/>
      </c>
      <c r="D105" s="265" t="str">
        <f>IF(ISERROR(VLOOKUP(15,T44:W58,4,FALSE))=TRUE,"",VLOOKUP(15,T44:W58,4,FALSE))</f>
        <v/>
      </c>
      <c r="E105" s="313"/>
      <c r="F105" s="313"/>
      <c r="G105" s="47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22" ht="25.5" customHeight="1">
      <c r="A106" s="31">
        <v>16</v>
      </c>
      <c r="B106" s="334" t="str">
        <f>IF(ISERROR(VLOOKUP(16,T44:V58,2,FALSE))=TRUE,"",VLOOKUP(16,T44:V58,2,FALSE))</f>
        <v/>
      </c>
      <c r="C106" s="270" t="str">
        <f>IF(ISERROR(ROUND(VLOOKUP(16,T44:V58,3,FALSE),3))=TRUE,"",ROUND(VLOOKUP(16,T44:V58,3,FALSE),3))</f>
        <v/>
      </c>
      <c r="D106" s="265" t="str">
        <f>IF(ISERROR(VLOOKUP(16,T44:W58,4,FALSE))=TRUE,"",VLOOKUP(16,T44:W58,4,FALSE))</f>
        <v/>
      </c>
      <c r="E106" s="313"/>
      <c r="F106" s="313"/>
      <c r="G106" s="4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22" ht="25.5" customHeight="1">
      <c r="A107" s="33">
        <v>17</v>
      </c>
      <c r="B107" s="334" t="str">
        <f>IF(ISERROR(VLOOKUP(17,T9:V39,2,FALSE))=TRUE,"",VLOOKUP(17,T9:V39,2,FALSE))</f>
        <v/>
      </c>
      <c r="C107" s="264" t="str">
        <f>IF(ISERROR(ROUND(VLOOKUP(17,T9:V39,3,FALSE),3))=TRUE,"",ROUND(VLOOKUP(17,T9:V39,3,FALSE),3))</f>
        <v/>
      </c>
      <c r="D107" s="265" t="str">
        <f>IF(ISERROR(VLOOKUP(17,T9:W39,4,FALSE))=TRUE,"",VLOOKUP(17,T9:W39,4,FALSE))</f>
        <v/>
      </c>
      <c r="E107" s="314"/>
      <c r="F107" s="314"/>
      <c r="G107" s="48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22" ht="25.5" customHeight="1">
      <c r="A108" s="31">
        <v>18</v>
      </c>
      <c r="B108" s="268" t="str">
        <f>IF(ISERROR(VLOOKUP(18,T9:V39,2,FALSE))=TRUE,"",VLOOKUP(18,T9:V39,2,FALSE))</f>
        <v/>
      </c>
      <c r="C108" s="267" t="str">
        <f>IF(ISERROR(ROUND(VLOOKUP(18,T9:V39,3,FALSE),3))=TRUE,"",ROUND(VLOOKUP(18,T9:V39,3,FALSE),3))</f>
        <v/>
      </c>
      <c r="D108" s="269" t="str">
        <f>IF(ISERROR(VLOOKUP(18,T9:W39,4,FALSE))=TRUE,"",VLOOKUP(18,T9:W39,4,FALSE))</f>
        <v/>
      </c>
      <c r="E108" s="314"/>
      <c r="F108" s="314"/>
      <c r="G108" s="4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22" ht="25.5" customHeight="1">
      <c r="A109" s="31">
        <v>19</v>
      </c>
      <c r="B109" s="334" t="str">
        <f>IF(ISERROR(VLOOKUP(19,T9:V39,2,FALSE))=TRUE,"",VLOOKUP(19,T9:V39,2,FALSE))</f>
        <v/>
      </c>
      <c r="C109" s="264" t="str">
        <f>IF(ISERROR(ROUND(VLOOKUP(19,T9:V39,3,FALSE),3))=TRUE,"",ROUND(VLOOKUP(19,T9:V39,3,FALSE),3))</f>
        <v/>
      </c>
      <c r="D109" s="265" t="str">
        <f>IF(ISERROR(VLOOKUP(19,T9:W39,4,FALSE))=TRUE,"",VLOOKUP(19,T9:W39,4,FALSE))</f>
        <v/>
      </c>
      <c r="E109" s="313"/>
      <c r="F109" s="313"/>
      <c r="G109" s="47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22" ht="25.5" customHeight="1">
      <c r="A110" s="31">
        <v>20</v>
      </c>
      <c r="B110" s="335" t="str">
        <f>IF(ISERROR(VLOOKUP(20,T9:V39,2,FALSE))=TRUE,"",VLOOKUP(20,T9:V39,2,FALSE))</f>
        <v/>
      </c>
      <c r="C110" s="267" t="str">
        <f>IF(ISERROR(ROUND(VLOOKUP(20,T9:V39,3,FALSE),3))=TRUE,"",ROUND(VLOOKUP(20,T9:V39,3,FALSE),3))</f>
        <v/>
      </c>
      <c r="D110" s="265" t="str">
        <f>IF(ISERROR(VLOOKUP(20,T9:W39,4,FALSE))=TRUE,"",VLOOKUP(20,T9:W39,4,FALSE))</f>
        <v/>
      </c>
      <c r="E110" s="313"/>
      <c r="F110" s="313"/>
      <c r="G110" s="47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22" ht="25.5" customHeight="1">
      <c r="A111" s="31">
        <v>21</v>
      </c>
      <c r="B111" s="334" t="str">
        <f>IF(ISERROR(VLOOKUP(21,T9:V39,2,FALSE))=TRUE,"",VLOOKUP(21,T9:V39,2,FALSE))</f>
        <v/>
      </c>
      <c r="C111" s="264" t="str">
        <f>IF(ISERROR(ROUND(VLOOKUP(21,T9:V39,3,FALSE),3))=TRUE,"",ROUND(VLOOKUP(21,T9:V39,3,FALSE),3))</f>
        <v/>
      </c>
      <c r="D111" s="265" t="str">
        <f>IF(ISERROR(VLOOKUP(21,T9:W39,4,FALSE))=TRUE,"",VLOOKUP(21,T9:W39,4,FALSE))</f>
        <v/>
      </c>
      <c r="E111" s="313"/>
      <c r="F111" s="313"/>
      <c r="G111" s="47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22" ht="25.5" customHeight="1">
      <c r="A112" s="31">
        <v>22</v>
      </c>
      <c r="B112" s="335" t="str">
        <f>IF(ISERROR(VLOOKUP(22,T9:V39,2,FALSE))=TRUE,"",VLOOKUP(22,T9:V39,2,FALSE))</f>
        <v/>
      </c>
      <c r="C112" s="267" t="str">
        <f>IF(ISERROR(ROUND(VLOOKUP(22,T9:V39,3,FALSE),3))=TRUE,"",ROUND(VLOOKUP(22,T9:V39,3,FALSE),3))</f>
        <v/>
      </c>
      <c r="D112" s="265" t="str">
        <f>IF(ISERROR(VLOOKUP(22,T9:W39,4,FALSE))=TRUE,"",VLOOKUP(22,T9:W39,4,FALSE))</f>
        <v/>
      </c>
      <c r="E112" s="313"/>
      <c r="F112" s="313"/>
      <c r="G112" s="4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ht="25.5" customHeight="1">
      <c r="A113" s="31">
        <v>23</v>
      </c>
      <c r="B113" s="334" t="str">
        <f>IF(ISERROR(VLOOKUP(23,T9:V39,2,FALSE))=TRUE,"",VLOOKUP(23,T9:V39,2,FALSE))</f>
        <v/>
      </c>
      <c r="C113" s="264" t="str">
        <f>IF(ISERROR(ROUND(VLOOKUP(23,T9:V39,3,FALSE),3))=TRUE,"",ROUND(VLOOKUP(23,T9:V39,3,FALSE),3))</f>
        <v/>
      </c>
      <c r="D113" s="265" t="str">
        <f>IF(ISERROR(VLOOKUP(23,T9:W39,4,FALSE))=TRUE,"",VLOOKUP(23,T9:W39,4,FALSE))</f>
        <v/>
      </c>
      <c r="E113" s="313"/>
      <c r="F113" s="313"/>
      <c r="G113" s="47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ht="25.5" customHeight="1">
      <c r="A114" s="31">
        <v>24</v>
      </c>
      <c r="B114" s="335" t="str">
        <f>IF(ISERROR(VLOOKUP(24,T9:V39,2,FALSE))=TRUE,"",VLOOKUP(24,T9:V39,2,FALSE))</f>
        <v/>
      </c>
      <c r="C114" s="267" t="str">
        <f>IF(ISERROR(ROUND(VLOOKUP(24,T9:V39,3,FALSE),3))=TRUE,"",ROUND(VLOOKUP(24,T9:V39,3,FALSE),3))</f>
        <v/>
      </c>
      <c r="D114" s="265" t="str">
        <f>IF(ISERROR(VLOOKUP(24,T9:W39,4,FALSE))=TRUE,"",VLOOKUP(24,T9:W39,4,FALSE))</f>
        <v/>
      </c>
      <c r="E114" s="313"/>
      <c r="F114" s="313"/>
      <c r="G114" s="4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ht="25.5" customHeight="1">
      <c r="A115" s="33">
        <v>25</v>
      </c>
      <c r="B115" s="268" t="str">
        <f>IF(ISERROR(VLOOKUP(25,T9:V39,2,FALSE))=TRUE,"",VLOOKUP(25,T9:V39,2,FALSE))</f>
        <v/>
      </c>
      <c r="C115" s="267" t="str">
        <f>IF(ISERROR(ROUND(VLOOKUP(25,T9:V39,3,FALSE),3))=TRUE,"",ROUND(VLOOKUP(25,T9:V39,3,FALSE),3))</f>
        <v/>
      </c>
      <c r="D115" s="269" t="str">
        <f>IF(ISERROR(VLOOKUP(25,T9:W39,4,FALSE))=TRUE,"",VLOOKUP(25,T9:W39,4,FALSE))</f>
        <v/>
      </c>
      <c r="E115" s="314"/>
      <c r="F115" s="314"/>
      <c r="G115" s="48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ht="25.5" customHeight="1">
      <c r="A116" s="31">
        <v>26</v>
      </c>
      <c r="B116" s="334" t="str">
        <f>IF(ISERROR(VLOOKUP(26,T9:V39,2,FALSE))=TRUE,"",VLOOKUP(26,T9:V39,2,FALSE))</f>
        <v/>
      </c>
      <c r="C116" s="264" t="str">
        <f>IF(ISERROR(ROUND(VLOOKUP(26,T9:V39,3,FALSE),3))=TRUE,"",ROUND(VLOOKUP(26,T9:V39,3,FALSE),3))</f>
        <v/>
      </c>
      <c r="D116" s="265" t="str">
        <f>IF(ISERROR(VLOOKUP(26,T9:W39,4,FALSE))=TRUE,"",VLOOKUP(26,T9:W39,4,FALSE))</f>
        <v/>
      </c>
      <c r="E116" s="313"/>
      <c r="F116" s="313"/>
      <c r="G116" s="47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ht="25.5" customHeight="1">
      <c r="A117" s="31">
        <v>27</v>
      </c>
      <c r="B117" s="335" t="str">
        <f>IF(ISERROR(VLOOKUP(27,T9:V39,2,FALSE))=TRUE,"",VLOOKUP(27,T9:V39,2,FALSE))</f>
        <v/>
      </c>
      <c r="C117" s="267" t="str">
        <f>IF(ISERROR(ROUND(VLOOKUP(27,T9:V39,3,FALSE),3))=TRUE,"",ROUND(VLOOKUP(27,T9:V39,3,FALSE),3))</f>
        <v/>
      </c>
      <c r="D117" s="265" t="str">
        <f>IF(ISERROR(VLOOKUP(27,T9:W39,4,FALSE))=TRUE,"",VLOOKUP(27,T9:W39,4,FALSE))</f>
        <v/>
      </c>
      <c r="E117" s="313"/>
      <c r="F117" s="313"/>
      <c r="G117" s="47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ht="25.5" customHeight="1">
      <c r="A118" s="31">
        <v>28</v>
      </c>
      <c r="B118" s="334" t="str">
        <f>IF(ISERROR(VLOOKUP(28,T9:V39,2,FALSE))=TRUE,"",VLOOKUP(28,T9:V39,2,FALSE))</f>
        <v/>
      </c>
      <c r="C118" s="264" t="str">
        <f>IF(ISERROR(ROUND(VLOOKUP(28,T9:V39,3,FALSE),3))=TRUE,"",ROUND(VLOOKUP(28,T9:V39,3,FALSE),3))</f>
        <v/>
      </c>
      <c r="D118" s="265" t="str">
        <f>IF(ISERROR(VLOOKUP(28,T9:W39,4,FALSE))=TRUE,"",VLOOKUP(28,T9:W39,4,FALSE))</f>
        <v/>
      </c>
      <c r="E118" s="313"/>
      <c r="F118" s="313"/>
      <c r="G118" s="47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ht="25.5" customHeight="1">
      <c r="A119" s="31">
        <v>29</v>
      </c>
      <c r="B119" s="335" t="str">
        <f>IF(ISERROR(VLOOKUP(29,T9:V39,2,FALSE))=TRUE,"",VLOOKUP(29,T9:V39,2,FALSE))</f>
        <v/>
      </c>
      <c r="C119" s="267" t="str">
        <f>IF(ISERROR(ROUND(VLOOKUP(29,T9:V39,3,FALSE),3))=TRUE,"",ROUND(VLOOKUP(29,T9:V39,3,FALSE),3))</f>
        <v/>
      </c>
      <c r="D119" s="265" t="str">
        <f>IF(ISERROR(VLOOKUP(29,T9:W39,4,FALSE))=TRUE,"",VLOOKUP(29,T9:W39,4,FALSE))</f>
        <v/>
      </c>
      <c r="E119" s="313"/>
      <c r="F119" s="313"/>
      <c r="G119" s="47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ht="25.5" customHeight="1">
      <c r="A120" s="31">
        <v>30</v>
      </c>
      <c r="B120" s="334" t="str">
        <f>IF(ISERROR(VLOOKUP(30,T9:V39,2,FALSE))=TRUE,"",VLOOKUP(30,T9:V39,2,FALSE))</f>
        <v/>
      </c>
      <c r="C120" s="264" t="str">
        <f>IF(ISERROR(ROUND(VLOOKUP(30,T9:V39,3,FALSE),3))=TRUE,"",ROUND(VLOOKUP(30,T9:V39,3,FALSE),3))</f>
        <v/>
      </c>
      <c r="D120" s="265" t="str">
        <f>IF(ISERROR(VLOOKUP(30,T9:W39,4,FALSE))=TRUE,"",VLOOKUP(30,T9:W39,4,FALSE))</f>
        <v/>
      </c>
      <c r="E120" s="313"/>
      <c r="F120" s="313"/>
      <c r="G120" s="47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ht="25.5" customHeight="1">
      <c r="A121" s="31">
        <v>31</v>
      </c>
      <c r="B121" s="335" t="str">
        <f>IF(ISERROR(VLOOKUP(31,T9:V39,2,FALSE))=TRUE,"",VLOOKUP(31,T9:V39,2,FALSE))</f>
        <v/>
      </c>
      <c r="C121" s="267" t="str">
        <f>IF(ISERROR(ROUND(VLOOKUP(31,T9:V39,3,FALSE),3))=TRUE,"",ROUND(VLOOKUP(31,T9:V39,3,FALSE),3))</f>
        <v/>
      </c>
      <c r="D121" s="265" t="str">
        <f>IF(ISERROR(VLOOKUP(31,T9:W39,4,FALSE))=TRUE,"",VLOOKUP(31,T9:W39,4,FALSE))</f>
        <v/>
      </c>
      <c r="E121" s="313"/>
      <c r="F121" s="313"/>
      <c r="G121" s="4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ht="25.5" customHeight="1" thickBot="1">
      <c r="A122" s="32">
        <v>32</v>
      </c>
      <c r="B122" s="336" t="str">
        <f>IF(ISERROR(VLOOKUP(32,T9:V39,2,FALSE))=TRUE,"",VLOOKUP(32,T9:V39,2,FALSE))</f>
        <v/>
      </c>
      <c r="C122" s="253" t="str">
        <f>IF(ISERROR(ROUND(VLOOKUP(32,T9:V39,3,FALSE),3))=TRUE,"",ROUND(VLOOKUP(32,T9:V39,3,FALSE),3))</f>
        <v/>
      </c>
      <c r="D122" s="272" t="str">
        <f>IF(ISERROR(VLOOKUP(32,T9:W39,4,FALSE))=TRUE,"",VLOOKUP(32,T9:W39,4,FALSE))</f>
        <v/>
      </c>
      <c r="E122" s="315"/>
      <c r="F122" s="315"/>
      <c r="G122" s="49"/>
    </row>
    <row r="123" spans="1:19" ht="25.5" customHeight="1" thickTop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</row>
  </sheetData>
  <mergeCells count="17">
    <mergeCell ref="V5:V6"/>
    <mergeCell ref="W5:W6"/>
    <mergeCell ref="T5:T6"/>
    <mergeCell ref="S5:S6"/>
    <mergeCell ref="U5:U6"/>
    <mergeCell ref="C1:P1"/>
    <mergeCell ref="A89:B89"/>
    <mergeCell ref="C5:I5"/>
    <mergeCell ref="K5:Q5"/>
    <mergeCell ref="A5:A6"/>
    <mergeCell ref="B5:B6"/>
    <mergeCell ref="J5:J6"/>
    <mergeCell ref="Q1:S1"/>
    <mergeCell ref="C2:P2"/>
    <mergeCell ref="C3:P3"/>
    <mergeCell ref="Q2:S2"/>
    <mergeCell ref="R5:R6"/>
  </mergeCells>
  <phoneticPr fontId="0" type="noConversion"/>
  <printOptions horizontalCentered="1"/>
  <pageMargins left="0.5" right="0.5" top="0.5" bottom="0.5" header="0.5" footer="0.5"/>
  <pageSetup scale="43" fitToHeight="2" orientation="landscape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Am Quals</vt:lpstr>
      <vt:lpstr>Wo Quals</vt:lpstr>
      <vt:lpstr>Jr Quals</vt:lpstr>
      <vt:lpstr>Am Elims</vt:lpstr>
      <vt:lpstr>Pro Quals</vt:lpstr>
      <vt:lpstr>Pro Elims</vt:lpstr>
      <vt:lpstr>Wo Elims</vt:lpstr>
      <vt:lpstr>Jr Elims</vt:lpstr>
      <vt:lpstr>Masters Quals</vt:lpstr>
      <vt:lpstr>Masters Elims</vt:lpstr>
      <vt:lpstr>'Am Elims'!Print_Area</vt:lpstr>
      <vt:lpstr>'Am Quals'!Print_Area</vt:lpstr>
      <vt:lpstr>'Jr Elims'!Print_Area</vt:lpstr>
      <vt:lpstr>'Jr Quals'!Print_Area</vt:lpstr>
      <vt:lpstr>'Masters Elims'!Print_Area</vt:lpstr>
      <vt:lpstr>'Masters Quals'!Print_Area</vt:lpstr>
      <vt:lpstr>'Pro Elims'!Print_Area</vt:lpstr>
      <vt:lpstr>'Pro Quals'!Print_Area</vt:lpstr>
      <vt:lpstr>'Wo Elims'!Print_Area</vt:lpstr>
      <vt:lpstr>'Wo Quals'!Print_Area</vt:lpstr>
      <vt:lpstr>'Am Elims'!Print_Titles</vt:lpstr>
      <vt:lpstr>'Am Quals'!Print_Titles</vt:lpstr>
      <vt:lpstr>'Jr Elims'!Print_Titles</vt:lpstr>
      <vt:lpstr>'Jr Quals'!Print_Titles</vt:lpstr>
      <vt:lpstr>'Masters Elims'!Print_Titles</vt:lpstr>
      <vt:lpstr>'Masters Quals'!Print_Titles</vt:lpstr>
      <vt:lpstr>'Pro Elims'!Print_Titles</vt:lpstr>
      <vt:lpstr>'Pro Quals'!Print_Titles</vt:lpstr>
      <vt:lpstr>'Wo Elims'!Print_Titles</vt:lpstr>
      <vt:lpstr>'Wo Quals'!Print_Titles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Fluitt Home</dc:creator>
  <cp:lastModifiedBy>anton</cp:lastModifiedBy>
  <cp:lastPrinted>2015-05-17T12:04:33Z</cp:lastPrinted>
  <dcterms:created xsi:type="dcterms:W3CDTF">2001-09-27T21:56:09Z</dcterms:created>
  <dcterms:modified xsi:type="dcterms:W3CDTF">2015-05-17T12:15:56Z</dcterms:modified>
</cp:coreProperties>
</file>